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78" activeTab="0"/>
  </bookViews>
  <sheets>
    <sheet name="törzsanyag" sheetId="1" r:id="rId1"/>
    <sheet name="Sz.gépes fiz. spec." sheetId="2" r:id="rId2"/>
    <sheet name="Fizikus spec." sheetId="3" r:id="rId3"/>
    <sheet name="Biofizikus spec." sheetId="4" r:id="rId4"/>
    <sheet name="Csillagász spec." sheetId="5" r:id="rId5"/>
    <sheet name="Geofizikus spec." sheetId="6" r:id="rId6"/>
    <sheet name="Meteorológus spec." sheetId="7" r:id="rId7"/>
  </sheets>
  <definedNames/>
  <calcPr fullCalcOnLoad="1"/>
</workbook>
</file>

<file path=xl/sharedStrings.xml><?xml version="1.0" encoding="utf-8"?>
<sst xmlns="http://schemas.openxmlformats.org/spreadsheetml/2006/main" count="1207" uniqueCount="448">
  <si>
    <t>x</t>
  </si>
  <si>
    <t>gy</t>
  </si>
  <si>
    <t>Elméleti Fizika A</t>
  </si>
  <si>
    <t>Biofizika I.</t>
  </si>
  <si>
    <t>Önszerveződés és komplex viselkedés</t>
  </si>
  <si>
    <t>Hálózati adatkezelés a fizikában</t>
  </si>
  <si>
    <t>Mikrokontrollerek és alkalmazásaik</t>
  </si>
  <si>
    <t>Biomechanika és biooptika</t>
  </si>
  <si>
    <t>Elméleti evolúcióbiológia</t>
  </si>
  <si>
    <t>Biofizika II.</t>
  </si>
  <si>
    <t>Élettan gyakorlat</t>
  </si>
  <si>
    <t>Szerkezetvizsgálati módszerek a biofizikában</t>
  </si>
  <si>
    <t xml:space="preserve"> </t>
  </si>
  <si>
    <t xml:space="preserve">  </t>
  </si>
  <si>
    <t>A Föld alakja és nehézségi erőtere</t>
  </si>
  <si>
    <t>Földmágnesség és a Föld körüli térség fizikája</t>
  </si>
  <si>
    <t>Geotermika és radiometrikus kormeghatározás</t>
  </si>
  <si>
    <t>Szeizmika</t>
  </si>
  <si>
    <t>Általános meteorológia 2</t>
  </si>
  <si>
    <t>Levegőkémia</t>
  </si>
  <si>
    <t>ea</t>
  </si>
  <si>
    <t>Matematikai módszerek a fizikában</t>
  </si>
  <si>
    <t>Klimatológia</t>
  </si>
  <si>
    <t>Szakdolgozat</t>
  </si>
  <si>
    <t>lab</t>
  </si>
  <si>
    <t>tantárgyfelelős</t>
  </si>
  <si>
    <t>Vektorszámítás (emelt szint)</t>
  </si>
  <si>
    <t>Mechanika (emelt szint)</t>
  </si>
  <si>
    <t>Digitális méréstechnika</t>
  </si>
  <si>
    <t>Évközi és nyári terepgyakorlat</t>
  </si>
  <si>
    <t>Szinoptikus meteorológia</t>
  </si>
  <si>
    <t>Szeminárium (fizikából)</t>
  </si>
  <si>
    <t>Általános meteorológia 1</t>
  </si>
  <si>
    <t>Szakdolgozati konzultáció</t>
  </si>
  <si>
    <t>Csillagász specializáció</t>
  </si>
  <si>
    <t>Geofizikus specializáció</t>
  </si>
  <si>
    <t>Meteorológus specializáció</t>
  </si>
  <si>
    <t>Fizikus specializáció</t>
  </si>
  <si>
    <t>Biofizikus specializáció</t>
  </si>
  <si>
    <t>Bevezetés a biológiába 1.</t>
  </si>
  <si>
    <t>Bevezetés a biológiába 2.</t>
  </si>
  <si>
    <t>Bevezetés a biológiába 3.</t>
  </si>
  <si>
    <t>szabadon választható</t>
  </si>
  <si>
    <t>Szabadon választható</t>
  </si>
  <si>
    <t>kon</t>
  </si>
  <si>
    <t>Teljes képzés:</t>
  </si>
  <si>
    <t>Elméleti mechanika A</t>
  </si>
  <si>
    <t>Elektrodinamika A</t>
  </si>
  <si>
    <t>Kvantummechanika A</t>
  </si>
  <si>
    <t>Statisztikus fizika A</t>
  </si>
  <si>
    <t>Elméleti mechanika B</t>
  </si>
  <si>
    <t>Elektrodinamika B</t>
  </si>
  <si>
    <t>Kvantummechanika B</t>
  </si>
  <si>
    <t>Statisztikus fizika B</t>
  </si>
  <si>
    <t>o</t>
  </si>
  <si>
    <t>Geofizikai adatfeldolgozás</t>
  </si>
  <si>
    <t>A Föld belső szerkezete</t>
  </si>
  <si>
    <t>Globális változások</t>
  </si>
  <si>
    <t>Gravitációs és mágneses kutatómódszer</t>
  </si>
  <si>
    <t>Geoelektromos kutatómódszer</t>
  </si>
  <si>
    <t>Alkalmazott geofizika</t>
  </si>
  <si>
    <t>Mélyfúrási geofizika</t>
  </si>
  <si>
    <t>Terepgyakorlat 2</t>
  </si>
  <si>
    <t>Bagoly Zsolt</t>
  </si>
  <si>
    <t>Dankházi Zoltán</t>
  </si>
  <si>
    <t>Koltai János</t>
  </si>
  <si>
    <t>Csanád Máté</t>
  </si>
  <si>
    <t>Szabó Bálint</t>
  </si>
  <si>
    <t>Fizika laboratórium</t>
  </si>
  <si>
    <t>S8MAN2</t>
  </si>
  <si>
    <t>Calculus</t>
  </si>
  <si>
    <t>O4G072</t>
  </si>
  <si>
    <t>Vector Calculus</t>
  </si>
  <si>
    <t>Mathematical Methods in Physics</t>
  </si>
  <si>
    <t>D0IXQS</t>
  </si>
  <si>
    <t>TYYHG5</t>
  </si>
  <si>
    <t>NZQJX3</t>
  </si>
  <si>
    <t>Mechanics</t>
  </si>
  <si>
    <t>G92VDZ</t>
  </si>
  <si>
    <t>MEP4DX</t>
  </si>
  <si>
    <t>EPLQ7Y</t>
  </si>
  <si>
    <t>DI6UJU</t>
  </si>
  <si>
    <t>PM4RLX</t>
  </si>
  <si>
    <t>C9TLWX</t>
  </si>
  <si>
    <t>Theoretical Mechanics A</t>
  </si>
  <si>
    <t>VT7G83</t>
  </si>
  <si>
    <t>Electrodynamics A</t>
  </si>
  <si>
    <t>KRH4LY</t>
  </si>
  <si>
    <t>Quantum Mechanics A</t>
  </si>
  <si>
    <t>Y4ODA6</t>
  </si>
  <si>
    <t>Statistical Physics A</t>
  </si>
  <si>
    <t>Theoretical Mechanics B</t>
  </si>
  <si>
    <t>UWV8MX</t>
  </si>
  <si>
    <t>Electrodynamics B</t>
  </si>
  <si>
    <t>Quantum Mechanics B</t>
  </si>
  <si>
    <t>Thesis Tutorial</t>
  </si>
  <si>
    <t>CG8GGL</t>
  </si>
  <si>
    <t>Biophysics I.</t>
  </si>
  <si>
    <t>Self Organization and Complex Behavior</t>
  </si>
  <si>
    <t>KP46K8</t>
  </si>
  <si>
    <t>Introduction to Biology 1.</t>
  </si>
  <si>
    <t>NG7DEN</t>
  </si>
  <si>
    <t>Introduction to Biology 2.</t>
  </si>
  <si>
    <t>BFJNBX</t>
  </si>
  <si>
    <t>Introduction to Biology 3.</t>
  </si>
  <si>
    <t>OW58XI</t>
  </si>
  <si>
    <t>Biomechanics and Biooptics</t>
  </si>
  <si>
    <t>YEA3QE</t>
  </si>
  <si>
    <t>Theoretical Evolutionary Biology</t>
  </si>
  <si>
    <t>Biophysics II.</t>
  </si>
  <si>
    <t>GYVVCB</t>
  </si>
  <si>
    <t>Physiology Laboratory</t>
  </si>
  <si>
    <t>Biophysical Methods to Study Macromolecular Structures</t>
  </si>
  <si>
    <t>GQSUZN</t>
  </si>
  <si>
    <t>EZC9V9</t>
  </si>
  <si>
    <t>Digital Measurement Technology</t>
  </si>
  <si>
    <t>Computer Simulations</t>
  </si>
  <si>
    <t>SI3NIU</t>
  </si>
  <si>
    <t>Introduction to Astronomy I.</t>
  </si>
  <si>
    <t>Introduction to Astronomy II.</t>
  </si>
  <si>
    <t>Introduction to Astronomy III.</t>
  </si>
  <si>
    <t>Introduction to Astronomy IV.</t>
  </si>
  <si>
    <t>IKO9XY</t>
  </si>
  <si>
    <t>Astrometry I.</t>
  </si>
  <si>
    <t>Astrometry II.</t>
  </si>
  <si>
    <t>VZTJ7V</t>
  </si>
  <si>
    <t>Astrophysics II.</t>
  </si>
  <si>
    <t>M795KW</t>
  </si>
  <si>
    <t>History of Astronomy I.</t>
  </si>
  <si>
    <t>History of Astronomy II.</t>
  </si>
  <si>
    <t>ERVK0E</t>
  </si>
  <si>
    <t>Astronomy Seminar I.</t>
  </si>
  <si>
    <t>ECPMD9</t>
  </si>
  <si>
    <t>Observation Exercises in Astronomy I.</t>
  </si>
  <si>
    <t>Observation Exercises in Astronomy II.</t>
  </si>
  <si>
    <t>Observation Exercises in Astronomy III.</t>
  </si>
  <si>
    <t>Ispánovity Péter Dusán</t>
  </si>
  <si>
    <t>Derényi Imre</t>
  </si>
  <si>
    <t>Simon Péter</t>
  </si>
  <si>
    <t>Frei Zsolt</t>
  </si>
  <si>
    <t>Bántay Péter</t>
  </si>
  <si>
    <t>Groma István</t>
  </si>
  <si>
    <t>Cserti József</t>
  </si>
  <si>
    <t>Katz Sándor</t>
  </si>
  <si>
    <t>Jakovácz Antal</t>
  </si>
  <si>
    <t>Vattay Gábor</t>
  </si>
  <si>
    <t>Révész Ádám</t>
  </si>
  <si>
    <t>Palla Gergely</t>
  </si>
  <si>
    <t>Tárnok Krisztián</t>
  </si>
  <si>
    <t>Hajnik Tünde</t>
  </si>
  <si>
    <t>Tóth Attila</t>
  </si>
  <si>
    <t>Forgácsné Dajka Emese</t>
  </si>
  <si>
    <t>Süli Áron</t>
  </si>
  <si>
    <t>Kutrovátz Gábor</t>
  </si>
  <si>
    <t>Tóth L. Viktor</t>
  </si>
  <si>
    <t>Sándor Zsolt</t>
  </si>
  <si>
    <t>Meszéna Géza</t>
  </si>
  <si>
    <t>Papp Gábor</t>
  </si>
  <si>
    <t>Petrovay Kristóf</t>
  </si>
  <si>
    <t>Horváth Gábor</t>
  </si>
  <si>
    <t>Világi Ildikó</t>
  </si>
  <si>
    <t>Stéger József</t>
  </si>
  <si>
    <t>subject</t>
  </si>
  <si>
    <t>neptun azonosító</t>
  </si>
  <si>
    <t>Kalkulus (emelt szint)</t>
  </si>
  <si>
    <t>Valószínűségszámítás és statisztika a fizikában</t>
  </si>
  <si>
    <t>Probability Theory and Statistics in Physics</t>
  </si>
  <si>
    <t>biomechf17ex</t>
  </si>
  <si>
    <t>theorevolf17ex</t>
  </si>
  <si>
    <t>physiolb17lx</t>
  </si>
  <si>
    <t>bpstructf17ex</t>
  </si>
  <si>
    <t>Számítógépes szimulációk</t>
  </si>
  <si>
    <t>Microcontrollers and Their Applications</t>
  </si>
  <si>
    <t>bevbiol1b17ea</t>
  </si>
  <si>
    <t>bevbiol2b17ea</t>
  </si>
  <si>
    <t>bevbiol3b17ea</t>
  </si>
  <si>
    <t>csbevcsil1g17ea</t>
  </si>
  <si>
    <t>Bevezetés a csillagászatba 1</t>
  </si>
  <si>
    <t>csbevcsil2g17ea</t>
  </si>
  <si>
    <t>Bevezetés a csillagászatba 2</t>
  </si>
  <si>
    <t>csbevcsil3g17ea</t>
  </si>
  <si>
    <t>Bevezetés a csillagászatba 3</t>
  </si>
  <si>
    <t>csbevcsil4g17ea</t>
  </si>
  <si>
    <t>Bevezetés a csillagászatba 4</t>
  </si>
  <si>
    <t>csasztrom1g17ea</t>
  </si>
  <si>
    <t>Asztrometria 1</t>
  </si>
  <si>
    <t>csasztrom2g17ea</t>
  </si>
  <si>
    <t>Asztrometria 2</t>
  </si>
  <si>
    <t>csasztrof2g17ea</t>
  </si>
  <si>
    <t>Asztrofizika 2</t>
  </si>
  <si>
    <t>ft2csitor1g17ea</t>
  </si>
  <si>
    <t>A csillagászat története 1.</t>
  </si>
  <si>
    <t>ft2csitor2g17ea</t>
  </si>
  <si>
    <t>A csillagászat története 2.</t>
  </si>
  <si>
    <t>cscsillsz1g17ga</t>
  </si>
  <si>
    <t>Csillagászati szeminárium 1</t>
  </si>
  <si>
    <t>cseszlgyk1g17ga</t>
  </si>
  <si>
    <t>Csillagászati észlelési gyakorlatok 1.</t>
  </si>
  <si>
    <t>cseszlgyk2g17ga</t>
  </si>
  <si>
    <t>Csillagászati észlelési gyakorlatok 2</t>
  </si>
  <si>
    <t>cseszlgyk3g17ga</t>
  </si>
  <si>
    <t>Csillagászati észlelési gyakorlatok 3</t>
  </si>
  <si>
    <t>geoffoldalg17ea</t>
  </si>
  <si>
    <t>geofmagnesg17ea</t>
  </si>
  <si>
    <t>geofadatfdg17ga</t>
  </si>
  <si>
    <t>geofalkgeog17ga</t>
  </si>
  <si>
    <t>geofgravimg17ea</t>
  </si>
  <si>
    <t>geofgravimg17ga</t>
  </si>
  <si>
    <t>geofterep2g17ta</t>
  </si>
  <si>
    <t>geofelektrg17ea</t>
  </si>
  <si>
    <t>geofelektrg17ga</t>
  </si>
  <si>
    <t>geoffbelsog17ea</t>
  </si>
  <si>
    <t>geofgeoterg17ea</t>
  </si>
  <si>
    <t>geofszeizmg17ea</t>
  </si>
  <si>
    <t>geofszeizmg17ga</t>
  </si>
  <si>
    <t>geofmelyfrg17ea</t>
  </si>
  <si>
    <t>geofmelyfrg17ga</t>
  </si>
  <si>
    <t>geofglobalg17ea</t>
  </si>
  <si>
    <t>Timár Gábor</t>
  </si>
  <si>
    <t>Lipovics Tamás</t>
  </si>
  <si>
    <t>Balázs László</t>
  </si>
  <si>
    <t>Visnovitz Ferenc</t>
  </si>
  <si>
    <t>Kis Károly</t>
  </si>
  <si>
    <t>Lenkey László</t>
  </si>
  <si>
    <t>Galsa Attila</t>
  </si>
  <si>
    <t>Tóth Tamás</t>
  </si>
  <si>
    <t>Surányi Gergely</t>
  </si>
  <si>
    <t>Drahos Dezső</t>
  </si>
  <si>
    <t>Ferencz Csaba</t>
  </si>
  <si>
    <t>Légkörfizika 1</t>
  </si>
  <si>
    <t>Légkörfizika 2</t>
  </si>
  <si>
    <t>Dinamikus meteorológia 1</t>
  </si>
  <si>
    <t>Dinamikus meteorológia 2</t>
  </si>
  <si>
    <t>metaltmet1g17ea</t>
  </si>
  <si>
    <t>metaltmet2g17ea</t>
  </si>
  <si>
    <t>metaltmet2g17ga</t>
  </si>
  <si>
    <t>metklimat0g17ea</t>
  </si>
  <si>
    <t>metklimat0g17ga</t>
  </si>
  <si>
    <t>metevnygy0g17ta</t>
  </si>
  <si>
    <t>metszinop1g17ea</t>
  </si>
  <si>
    <t>metszinop1g17la</t>
  </si>
  <si>
    <t>metlegfiz1g17ea</t>
  </si>
  <si>
    <t>metlegfiz1g17ga</t>
  </si>
  <si>
    <t>metlegfiz2g17ea</t>
  </si>
  <si>
    <t>metlegfiz2g17ga</t>
  </si>
  <si>
    <t>metlevkem0g17ea</t>
  </si>
  <si>
    <t>metlevkem0g17ga</t>
  </si>
  <si>
    <t>metdinmet1g17ea</t>
  </si>
  <si>
    <t>metdinmet1g17ga</t>
  </si>
  <si>
    <t>metdinmet2g17ea</t>
  </si>
  <si>
    <t>metdinmet2g17ga</t>
  </si>
  <si>
    <t>Weidinger Tamás</t>
  </si>
  <si>
    <t>Mészáros Róbert</t>
  </si>
  <si>
    <t>Bartholy Judit</t>
  </si>
  <si>
    <t>Soósné Dezső Zsuzsanna</t>
  </si>
  <si>
    <t>Ács Ferenc</t>
  </si>
  <si>
    <t>Haszpra László</t>
  </si>
  <si>
    <t>Kód</t>
  </si>
  <si>
    <t>Tantárgy</t>
  </si>
  <si>
    <t>Szemeszter</t>
  </si>
  <si>
    <t>Óra</t>
  </si>
  <si>
    <t>Kr.</t>
  </si>
  <si>
    <t>Ért.</t>
  </si>
  <si>
    <t>e</t>
  </si>
  <si>
    <t>Előfeltétel I</t>
  </si>
  <si>
    <t>Előfeltétel II</t>
  </si>
  <si>
    <t>összes kontaktóra</t>
  </si>
  <si>
    <t>összes kredit</t>
  </si>
  <si>
    <t>CK</t>
  </si>
  <si>
    <t>K</t>
  </si>
  <si>
    <t>Gyj</t>
  </si>
  <si>
    <t>Értékelés</t>
  </si>
  <si>
    <t>Előfeltételek</t>
  </si>
  <si>
    <t>Gyj = gyakorlati jegy</t>
  </si>
  <si>
    <t>Hf = háromfokozatú</t>
  </si>
  <si>
    <t>Kf = kétfokozatú</t>
  </si>
  <si>
    <t>e = erős</t>
  </si>
  <si>
    <t>gy = gyenge</t>
  </si>
  <si>
    <t>t = társfelvétel</t>
  </si>
  <si>
    <t>x = tárgy mintatantervi helye</t>
  </si>
  <si>
    <t>o = opcionális helye a tárgynak</t>
  </si>
  <si>
    <t>összes kollokvium</t>
  </si>
  <si>
    <t>szakfelelős:</t>
  </si>
  <si>
    <t>DK</t>
  </si>
  <si>
    <t>Kalkulus</t>
  </si>
  <si>
    <t>Vektorszámítás</t>
  </si>
  <si>
    <t>Mechanika</t>
  </si>
  <si>
    <t>Bioizikus specializáció</t>
  </si>
  <si>
    <t>Elméleti Fizika B</t>
  </si>
  <si>
    <t>Matematika törzsanyag</t>
  </si>
  <si>
    <t>Fizika törzsanyag</t>
  </si>
  <si>
    <t>e = emelt szintű tárgy helye</t>
  </si>
  <si>
    <t>specializációfelelős:</t>
  </si>
  <si>
    <t>AU8MFC</t>
  </si>
  <si>
    <t>Numerikus matematika, informatika</t>
  </si>
  <si>
    <t>Számítógépes alapismeretek</t>
  </si>
  <si>
    <t>Matematikai módszerek a fizikában (emelt szint)</t>
  </si>
  <si>
    <t>Anyagtudomány</t>
  </si>
  <si>
    <t>Tantervi háló: Fizika alapszak (2019-től)</t>
  </si>
  <si>
    <t>CK = C típusú kollokvium</t>
  </si>
  <si>
    <t>DK = D típusú kollokvium</t>
  </si>
  <si>
    <t>kalkfem19va</t>
  </si>
  <si>
    <t>kalkfm19va</t>
  </si>
  <si>
    <t>vektoref19va</t>
  </si>
  <si>
    <t>vektorf19va</t>
  </si>
  <si>
    <t>matmodszef19va</t>
  </si>
  <si>
    <t>matmodszf19va</t>
  </si>
  <si>
    <t>valszamf19va</t>
  </si>
  <si>
    <t>szamalapf19la</t>
  </si>
  <si>
    <t>mechef19va</t>
  </si>
  <si>
    <t>elmagnef19va</t>
  </si>
  <si>
    <t>elmagnf19va</t>
  </si>
  <si>
    <t>elmfiz1af19va</t>
  </si>
  <si>
    <t>elmfiz2af19va</t>
  </si>
  <si>
    <t>elmfiz3af19va</t>
  </si>
  <si>
    <t>elmfiz4af19va</t>
  </si>
  <si>
    <t>elmfiz1bf19va</t>
  </si>
  <si>
    <t>elmfiz2bf19va</t>
  </si>
  <si>
    <t>elmfiz3bf19va</t>
  </si>
  <si>
    <t>elmfiz4bf19va</t>
  </si>
  <si>
    <t>fizlab4f19la</t>
  </si>
  <si>
    <t>Fizikai alapmérések</t>
  </si>
  <si>
    <t>Klasszikus fizika laboratórium</t>
  </si>
  <si>
    <t>Modern fizika laboratórium</t>
  </si>
  <si>
    <t>Számítógépes fizikus specializáció</t>
  </si>
  <si>
    <t>Asztrofizika 1</t>
  </si>
  <si>
    <t>csasztrof1g17ea</t>
  </si>
  <si>
    <t>mechf19va</t>
  </si>
  <si>
    <t>hotanef19va</t>
  </si>
  <si>
    <t>hotanf19va</t>
  </si>
  <si>
    <t>A fizika numerikus módszerei 2</t>
  </si>
  <si>
    <t>A fizika numerikus módszerei 1</t>
  </si>
  <si>
    <t>Nagy Márton</t>
  </si>
  <si>
    <t>Oroszlány László</t>
  </si>
  <si>
    <t>Györgyi Géza</t>
  </si>
  <si>
    <t>Cynolter Gábor</t>
  </si>
  <si>
    <t>Szöllősi Gergely</t>
  </si>
  <si>
    <t>Veres Gábor</t>
  </si>
  <si>
    <t>fizlab1f19la</t>
  </si>
  <si>
    <t>fizlab2f19la</t>
  </si>
  <si>
    <t>fizlab3f19la</t>
  </si>
  <si>
    <t>szakdfizf19da</t>
  </si>
  <si>
    <t>Haladó numerikus módszerek</t>
  </si>
  <si>
    <t>Dobos László</t>
  </si>
  <si>
    <t>Adattudomány a fizikában</t>
  </si>
  <si>
    <t>kv</t>
  </si>
  <si>
    <t>Introduction to Computational Tools</t>
  </si>
  <si>
    <t>Korszerű vizsgálati módszerek</t>
  </si>
  <si>
    <t>Kísérleti módszerek a fizikában</t>
  </si>
  <si>
    <t>kv = kötelezően választható tárgy helye</t>
  </si>
  <si>
    <t>fiznum2f19la</t>
  </si>
  <si>
    <t>fiznum1f19la</t>
  </si>
  <si>
    <t>halnumf19la</t>
  </si>
  <si>
    <t>kismodszf19ea</t>
  </si>
  <si>
    <t>korszam1f19va</t>
  </si>
  <si>
    <t>adattudf19va</t>
  </si>
  <si>
    <t>digitmerf19la</t>
  </si>
  <si>
    <t>szamszimf19la</t>
  </si>
  <si>
    <t>Bármely előfeltétel kiváltható ugyanannak a tárgynak egy magasabb szintű változatával (pl. emelt szintű vagy A típusú tárggyal).</t>
  </si>
  <si>
    <t>Atomok, atommagok és elemi részecskék fizikája</t>
  </si>
  <si>
    <t>atomreszf19va</t>
  </si>
  <si>
    <t>Elektromágnesség és optika (emelt szint)</t>
  </si>
  <si>
    <t>Elektromágnesség és optika</t>
  </si>
  <si>
    <t>Asztrofizika</t>
  </si>
  <si>
    <t>Analízis I.</t>
  </si>
  <si>
    <t>Analízis II.</t>
  </si>
  <si>
    <t>relelmf17ea</t>
  </si>
  <si>
    <t>Relativitáselmélet</t>
  </si>
  <si>
    <t>Izsák Ferenc</t>
  </si>
  <si>
    <t>ZSBRM7</t>
  </si>
  <si>
    <t>Analysis I.</t>
  </si>
  <si>
    <t>Analysis II.</t>
  </si>
  <si>
    <t>Theory of Relativity</t>
  </si>
  <si>
    <t>Experimental Methods in Physics</t>
  </si>
  <si>
    <t>Astrophysics</t>
  </si>
  <si>
    <t>Advanced Numerical Methods</t>
  </si>
  <si>
    <t>C36G2W</t>
  </si>
  <si>
    <t>Numerical Methods in Physics 1</t>
  </si>
  <si>
    <t>Numerical Methods in Physics 2</t>
  </si>
  <si>
    <t>JEJBKV</t>
  </si>
  <si>
    <t>GK00TG</t>
  </si>
  <si>
    <t>K66SW2</t>
  </si>
  <si>
    <t>IWEA1K</t>
  </si>
  <si>
    <t>C9FSLB</t>
  </si>
  <si>
    <t>GAI394</t>
  </si>
  <si>
    <t>Basic Measurements in Physics</t>
  </si>
  <si>
    <t>Classical Physics Laboratory</t>
  </si>
  <si>
    <t>Modern Physics Laboratory</t>
  </si>
  <si>
    <t>Modern Analytical Methods</t>
  </si>
  <si>
    <t>Kötelezően választható</t>
  </si>
  <si>
    <t>Kötelezően választható tárgyak</t>
  </si>
  <si>
    <t>Modern Computational Methods in Physics 1</t>
  </si>
  <si>
    <t>Korszerű számítástechnikai módszerek a fizikában 1</t>
  </si>
  <si>
    <t>Korszerű számítástechnikai módszerek a fizikában 2</t>
  </si>
  <si>
    <t>Modern Computational Methods in Physics 2</t>
  </si>
  <si>
    <t>Data Science in Physics</t>
  </si>
  <si>
    <t>Electromagnetism and Optics</t>
  </si>
  <si>
    <t>Physics of Atoms, Nuclei, and Elementary Particles</t>
  </si>
  <si>
    <t>Material Science</t>
  </si>
  <si>
    <t>Statistical Physics B</t>
  </si>
  <si>
    <t>biophys1f17ex</t>
  </si>
  <si>
    <t>biophys2f17ex</t>
  </si>
  <si>
    <t>onszkomplf17ea</t>
  </si>
  <si>
    <t>Hőtan és folytonos közegek mechanikája (emelt szint)</t>
  </si>
  <si>
    <t>Hőtan és folytonos közegek mechanikája</t>
  </si>
  <si>
    <t>Thermodynamics and Continuum Mechanics</t>
  </si>
  <si>
    <t>modoptf19ea</t>
  </si>
  <si>
    <t>anyagtudf19ea</t>
  </si>
  <si>
    <t>kondanyf19ea</t>
  </si>
  <si>
    <t>Kondenzált anyagok fizikája</t>
  </si>
  <si>
    <t>Condensed Matter Physics</t>
  </si>
  <si>
    <t>asztroff19ea</t>
  </si>
  <si>
    <t>Csillagászati szeminárium 2</t>
  </si>
  <si>
    <t>cscsillsz2g17ga</t>
  </si>
  <si>
    <t>Astronomy Seminar II.</t>
  </si>
  <si>
    <t>Az Asztrofizika tárgyat a Csillagász specializáción az Asztrofizika 1 tárggyal kell kiváltani.</t>
  </si>
  <si>
    <t>Nukleáris technológia</t>
  </si>
  <si>
    <t>nukltechf19ea</t>
  </si>
  <si>
    <t>Horváth Ákos</t>
  </si>
  <si>
    <t>Nuclear Technology</t>
  </si>
  <si>
    <t>SM6BZ6</t>
  </si>
  <si>
    <t>K = kollokvium (amely A típusú a vegyes (ea+gy és ea+lab) tárgyak esetén)</t>
  </si>
  <si>
    <t>Bevezetés a modern optikába</t>
  </si>
  <si>
    <t>Introduction to Modern Optics</t>
  </si>
  <si>
    <t>velfolyf19ea</t>
  </si>
  <si>
    <t>Véletlen fizikai folyamatok</t>
  </si>
  <si>
    <t>Jelfeldolgozás</t>
  </si>
  <si>
    <t>Signal Processing</t>
  </si>
  <si>
    <t>jelfeldf19la</t>
  </si>
  <si>
    <t>mikrokontf19va</t>
  </si>
  <si>
    <t>Az Elméleti fizika A bármely tárgya kiváltható az Elméleti fizika B megfelelő tárgyával, a kreditkülönbözetet pedig vagy más specializáció, vagy a biológia alapszak, vagy a biológiatanár szak, vagy a biológus mesterszak, vagy a fizikus mesterszak biofizika specializációjának kötelező és kötelezően választható tantárgyaival kell pótolni.</t>
  </si>
  <si>
    <t>Az Elméleti fizika A bármely tárgya kiváltható az Elméleti fizika B megfelelő tárgyával, a kreditkülönbözetet pedig vagy kötelezően választható tárgyakkal, vagy más specializáció, vagy a fizikus mesterszak "Tudományos adatanalitika és modellezés" specializációjának kötelező és kötelezően választható tantárgyaival kell pótolni.</t>
  </si>
  <si>
    <t>korszam2f19ea</t>
  </si>
  <si>
    <t>haloadatf19la</t>
  </si>
  <si>
    <t>Network Based Data Processing in Physics</t>
  </si>
  <si>
    <t>analf1m19ea</t>
  </si>
  <si>
    <t>analf2m19ea</t>
  </si>
  <si>
    <t>szervezeti egység</t>
  </si>
  <si>
    <t>TTK-MIALKANALSZÁMMAT</t>
  </si>
  <si>
    <t>TTK-FIELMÉLETIFIZ</t>
  </si>
  <si>
    <t>TTK-FIBIOLFIZIKA</t>
  </si>
  <si>
    <t>TTK-FIKOMPLRENDSZ</t>
  </si>
  <si>
    <t>TTK-FIANYAGFIZIKA</t>
  </si>
  <si>
    <t>TTK-FIATOMFIZIKA</t>
  </si>
  <si>
    <t>TTK-FIZIKA</t>
  </si>
  <si>
    <t>TTK-BIÉLETNEURO</t>
  </si>
  <si>
    <t>TTK-FFICSILLAGÁSZ</t>
  </si>
  <si>
    <t>Stochastic Physical Processes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</si>
</sst>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;;@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trike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57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 tint="-0.24997000396251678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rgb="FF339966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C00000"/>
      <name val="Arial"/>
      <family val="2"/>
    </font>
    <font>
      <b/>
      <sz val="10"/>
      <color rgb="FF3399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left" vertical="center" wrapText="1"/>
    </xf>
    <xf numFmtId="172" fontId="53" fillId="0" borderId="0" xfId="0" applyNumberFormat="1" applyFont="1" applyFill="1" applyAlignment="1">
      <alignment/>
    </xf>
    <xf numFmtId="172" fontId="53" fillId="0" borderId="0" xfId="0" applyNumberFormat="1" applyFont="1" applyFill="1" applyAlignment="1">
      <alignment horizontal="center" vertical="center"/>
    </xf>
    <xf numFmtId="172" fontId="55" fillId="0" borderId="0" xfId="0" applyNumberFormat="1" applyFont="1" applyFill="1" applyAlignment="1">
      <alignment/>
    </xf>
    <xf numFmtId="0" fontId="55" fillId="0" borderId="0" xfId="0" applyFont="1" applyFill="1" applyAlignment="1">
      <alignment horizontal="center" vertical="center"/>
    </xf>
    <xf numFmtId="172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172" fontId="53" fillId="0" borderId="0" xfId="0" applyNumberFormat="1" applyFont="1" applyFill="1" applyAlignment="1">
      <alignment horizontal="left" vertical="center"/>
    </xf>
    <xf numFmtId="0" fontId="56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172" fontId="53" fillId="0" borderId="0" xfId="0" applyNumberFormat="1" applyFont="1" applyFill="1" applyAlignment="1">
      <alignment horizontal="left"/>
    </xf>
    <xf numFmtId="172" fontId="5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172" fontId="2" fillId="0" borderId="0" xfId="0" applyNumberFormat="1" applyFont="1" applyFill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/>
    </xf>
    <xf numFmtId="0" fontId="0" fillId="0" borderId="1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3" fillId="0" borderId="0" xfId="0" applyFont="1" applyFill="1" applyAlignment="1">
      <alignment horizontal="left"/>
    </xf>
    <xf numFmtId="0" fontId="5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172" fontId="53" fillId="0" borderId="0" xfId="0" applyNumberFormat="1" applyFont="1" applyFill="1" applyAlignment="1">
      <alignment horizontal="center"/>
    </xf>
    <xf numFmtId="172" fontId="5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7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wrapText="1"/>
    </xf>
    <xf numFmtId="0" fontId="2" fillId="0" borderId="27" xfId="0" applyFont="1" applyFill="1" applyBorder="1" applyAlignment="1">
      <alignment vertical="center"/>
    </xf>
    <xf numFmtId="172" fontId="58" fillId="0" borderId="0" xfId="0" applyNumberFormat="1" applyFont="1" applyFill="1" applyAlignment="1">
      <alignment/>
    </xf>
    <xf numFmtId="0" fontId="53" fillId="0" borderId="0" xfId="0" applyFont="1" applyFill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8" fillId="0" borderId="0" xfId="0" applyFont="1" applyAlignment="1">
      <alignment/>
    </xf>
    <xf numFmtId="172" fontId="53" fillId="0" borderId="36" xfId="0" applyNumberFormat="1" applyFont="1" applyFill="1" applyBorder="1" applyAlignment="1">
      <alignment vertical="center"/>
    </xf>
    <xf numFmtId="0" fontId="55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3" fillId="0" borderId="16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0" fontId="0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2" fillId="0" borderId="4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172" fontId="58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5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172" fontId="53" fillId="0" borderId="0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58" fillId="0" borderId="0" xfId="0" applyNumberFormat="1" applyFont="1" applyFill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72" fontId="58" fillId="0" borderId="0" xfId="0" applyNumberFormat="1" applyFont="1" applyFill="1" applyAlignment="1">
      <alignment horizontal="center"/>
    </xf>
    <xf numFmtId="172" fontId="53" fillId="0" borderId="36" xfId="0" applyNumberFormat="1" applyFont="1" applyFill="1" applyBorder="1" applyAlignment="1">
      <alignment horizontal="center" vertical="center"/>
    </xf>
    <xf numFmtId="172" fontId="55" fillId="0" borderId="0" xfId="0" applyNumberFormat="1" applyFont="1" applyFill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72" fontId="53" fillId="0" borderId="0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72" fontId="59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zoomScalePageLayoutView="0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17.140625" style="19" customWidth="1"/>
    <col min="2" max="2" width="51.421875" style="10" customWidth="1"/>
    <col min="3" max="12" width="3.421875" style="11" customWidth="1"/>
    <col min="13" max="13" width="3.421875" style="55" customWidth="1"/>
    <col min="14" max="14" width="3.421875" style="11" customWidth="1"/>
    <col min="15" max="15" width="3.421875" style="104" customWidth="1"/>
    <col min="16" max="16" width="14.28125" style="56" customWidth="1"/>
    <col min="17" max="17" width="42.8515625" style="56" customWidth="1"/>
    <col min="18" max="18" width="3.00390625" style="104" bestFit="1" customWidth="1"/>
    <col min="19" max="19" width="14.28125" style="56" customWidth="1"/>
    <col min="20" max="20" width="42.8515625" style="56" customWidth="1"/>
    <col min="21" max="21" width="21.421875" style="56" customWidth="1"/>
    <col min="22" max="22" width="14.28125" style="56" customWidth="1"/>
    <col min="23" max="23" width="21.421875" style="56" customWidth="1"/>
    <col min="24" max="24" width="42.8515625" style="56" customWidth="1"/>
    <col min="25" max="16384" width="9.140625" style="10" customWidth="1"/>
  </cols>
  <sheetData>
    <row r="1" spans="1:22" ht="16.5" thickBot="1">
      <c r="A1" s="199" t="s">
        <v>298</v>
      </c>
      <c r="B1" s="199"/>
      <c r="T1" s="56" t="s">
        <v>282</v>
      </c>
      <c r="U1" s="56" t="s">
        <v>139</v>
      </c>
      <c r="V1" s="56" t="s">
        <v>71</v>
      </c>
    </row>
    <row r="2" spans="1:24" s="5" customFormat="1" ht="12.75">
      <c r="A2" s="200" t="s">
        <v>257</v>
      </c>
      <c r="B2" s="200" t="s">
        <v>258</v>
      </c>
      <c r="C2" s="211" t="s">
        <v>259</v>
      </c>
      <c r="D2" s="212"/>
      <c r="E2" s="212"/>
      <c r="F2" s="212"/>
      <c r="G2" s="212"/>
      <c r="H2" s="213"/>
      <c r="I2" s="211" t="s">
        <v>260</v>
      </c>
      <c r="J2" s="212"/>
      <c r="K2" s="212"/>
      <c r="L2" s="213"/>
      <c r="M2" s="206" t="s">
        <v>261</v>
      </c>
      <c r="N2" s="214" t="s">
        <v>262</v>
      </c>
      <c r="O2" s="216" t="s">
        <v>264</v>
      </c>
      <c r="P2" s="217"/>
      <c r="Q2" s="217"/>
      <c r="R2" s="216" t="s">
        <v>265</v>
      </c>
      <c r="S2" s="217"/>
      <c r="T2" s="217"/>
      <c r="U2" s="200" t="s">
        <v>25</v>
      </c>
      <c r="V2" s="209" t="s">
        <v>163</v>
      </c>
      <c r="W2" s="209" t="s">
        <v>437</v>
      </c>
      <c r="X2" s="200" t="s">
        <v>162</v>
      </c>
    </row>
    <row r="3" spans="1:24" s="5" customFormat="1" ht="13.5" thickBot="1">
      <c r="A3" s="201"/>
      <c r="B3" s="201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20</v>
      </c>
      <c r="J3" s="14" t="s">
        <v>1</v>
      </c>
      <c r="K3" s="14" t="s">
        <v>24</v>
      </c>
      <c r="L3" s="15" t="s">
        <v>44</v>
      </c>
      <c r="M3" s="207"/>
      <c r="N3" s="215"/>
      <c r="O3" s="218"/>
      <c r="P3" s="219"/>
      <c r="Q3" s="219"/>
      <c r="R3" s="218"/>
      <c r="S3" s="219"/>
      <c r="T3" s="219"/>
      <c r="U3" s="201"/>
      <c r="V3" s="210"/>
      <c r="W3" s="210"/>
      <c r="X3" s="201"/>
    </row>
    <row r="4" spans="1:26" s="5" customFormat="1" ht="12.75">
      <c r="A4" s="23"/>
      <c r="C4" s="115"/>
      <c r="D4" s="115"/>
      <c r="E4" s="115"/>
      <c r="F4" s="115"/>
      <c r="G4" s="115"/>
      <c r="H4" s="20"/>
      <c r="I4" s="20"/>
      <c r="J4" s="20"/>
      <c r="K4" s="20"/>
      <c r="L4" s="20"/>
      <c r="M4" s="20"/>
      <c r="N4" s="20"/>
      <c r="O4" s="105"/>
      <c r="P4" s="57"/>
      <c r="Q4" s="57"/>
      <c r="R4" s="105"/>
      <c r="S4" s="57"/>
      <c r="T4" s="57"/>
      <c r="U4" s="16"/>
      <c r="V4" s="16"/>
      <c r="W4" s="16"/>
      <c r="X4" s="16"/>
      <c r="Y4" s="21"/>
      <c r="Z4" s="18"/>
    </row>
    <row r="5" spans="1:24" s="5" customFormat="1" ht="13.5" thickBot="1">
      <c r="A5" s="22"/>
      <c r="B5" s="22" t="s">
        <v>289</v>
      </c>
      <c r="C5" s="115"/>
      <c r="D5" s="115"/>
      <c r="E5" s="115"/>
      <c r="F5" s="115"/>
      <c r="G5" s="115"/>
      <c r="H5" s="115"/>
      <c r="I5" s="119"/>
      <c r="J5" s="119"/>
      <c r="K5" s="119"/>
      <c r="L5" s="119"/>
      <c r="M5" s="120"/>
      <c r="N5" s="115"/>
      <c r="O5" s="106"/>
      <c r="P5" s="63"/>
      <c r="Q5" s="63"/>
      <c r="R5" s="106"/>
      <c r="S5" s="63"/>
      <c r="T5" s="63"/>
      <c r="U5" s="57"/>
      <c r="V5" s="57"/>
      <c r="W5" s="57"/>
      <c r="X5" s="57"/>
    </row>
    <row r="6" spans="1:24" s="5" customFormat="1" ht="12.75">
      <c r="A6" s="83" t="s">
        <v>301</v>
      </c>
      <c r="B6" s="35" t="s">
        <v>164</v>
      </c>
      <c r="C6" s="43" t="s">
        <v>263</v>
      </c>
      <c r="D6" s="122"/>
      <c r="E6" s="122"/>
      <c r="F6" s="122"/>
      <c r="G6" s="122"/>
      <c r="H6" s="44"/>
      <c r="I6" s="43">
        <v>2</v>
      </c>
      <c r="J6" s="122">
        <v>2</v>
      </c>
      <c r="K6" s="122"/>
      <c r="L6" s="44">
        <v>2</v>
      </c>
      <c r="M6" s="43">
        <v>6</v>
      </c>
      <c r="N6" s="44" t="s">
        <v>269</v>
      </c>
      <c r="O6" s="36"/>
      <c r="P6" s="64"/>
      <c r="Q6" s="65"/>
      <c r="R6" s="36"/>
      <c r="S6" s="64"/>
      <c r="T6" s="65"/>
      <c r="U6" s="86" t="s">
        <v>138</v>
      </c>
      <c r="V6" s="86" t="s">
        <v>69</v>
      </c>
      <c r="W6" s="86" t="s">
        <v>438</v>
      </c>
      <c r="X6" s="86" t="s">
        <v>70</v>
      </c>
    </row>
    <row r="7" spans="1:24" s="5" customFormat="1" ht="13.5" thickBot="1">
      <c r="A7" s="158" t="s">
        <v>302</v>
      </c>
      <c r="B7" s="159" t="s">
        <v>284</v>
      </c>
      <c r="C7" s="160" t="s">
        <v>0</v>
      </c>
      <c r="D7" s="161"/>
      <c r="E7" s="161"/>
      <c r="F7" s="161"/>
      <c r="G7" s="161"/>
      <c r="H7" s="162"/>
      <c r="I7" s="160">
        <v>2</v>
      </c>
      <c r="J7" s="161">
        <v>2</v>
      </c>
      <c r="K7" s="161"/>
      <c r="L7" s="162">
        <v>2</v>
      </c>
      <c r="M7" s="160">
        <v>6</v>
      </c>
      <c r="N7" s="162" t="s">
        <v>269</v>
      </c>
      <c r="O7" s="166"/>
      <c r="P7" s="164"/>
      <c r="Q7" s="165"/>
      <c r="R7" s="166"/>
      <c r="S7" s="164"/>
      <c r="T7" s="165"/>
      <c r="U7" s="167" t="s">
        <v>138</v>
      </c>
      <c r="V7" s="167" t="s">
        <v>69</v>
      </c>
      <c r="W7" s="167" t="s">
        <v>438</v>
      </c>
      <c r="X7" s="167" t="s">
        <v>70</v>
      </c>
    </row>
    <row r="8" spans="1:24" s="5" customFormat="1" ht="12.75">
      <c r="A8" s="83" t="s">
        <v>303</v>
      </c>
      <c r="B8" s="35" t="s">
        <v>26</v>
      </c>
      <c r="C8" s="43" t="s">
        <v>263</v>
      </c>
      <c r="D8" s="122"/>
      <c r="E8" s="122"/>
      <c r="F8" s="122"/>
      <c r="G8" s="122"/>
      <c r="H8" s="44"/>
      <c r="I8" s="43">
        <v>4</v>
      </c>
      <c r="J8" s="122">
        <v>4</v>
      </c>
      <c r="K8" s="122"/>
      <c r="L8" s="44">
        <v>2</v>
      </c>
      <c r="M8" s="43">
        <v>12</v>
      </c>
      <c r="N8" s="44" t="s">
        <v>269</v>
      </c>
      <c r="O8" s="36"/>
      <c r="P8" s="64"/>
      <c r="Q8" s="65"/>
      <c r="R8" s="36"/>
      <c r="S8" s="64"/>
      <c r="T8" s="65"/>
      <c r="U8" s="86" t="s">
        <v>332</v>
      </c>
      <c r="V8" s="86" t="s">
        <v>380</v>
      </c>
      <c r="W8" s="86" t="s">
        <v>439</v>
      </c>
      <c r="X8" s="86" t="s">
        <v>72</v>
      </c>
    </row>
    <row r="9" spans="1:24" s="5" customFormat="1" ht="13.5" thickBot="1">
      <c r="A9" s="158" t="s">
        <v>304</v>
      </c>
      <c r="B9" s="159" t="s">
        <v>285</v>
      </c>
      <c r="C9" s="160" t="s">
        <v>0</v>
      </c>
      <c r="D9" s="161"/>
      <c r="E9" s="161"/>
      <c r="F9" s="161"/>
      <c r="G9" s="161"/>
      <c r="H9" s="162"/>
      <c r="I9" s="160">
        <v>4</v>
      </c>
      <c r="J9" s="161">
        <v>4</v>
      </c>
      <c r="K9" s="161"/>
      <c r="L9" s="162">
        <v>2</v>
      </c>
      <c r="M9" s="160">
        <v>12</v>
      </c>
      <c r="N9" s="162" t="s">
        <v>269</v>
      </c>
      <c r="O9" s="166"/>
      <c r="P9" s="164"/>
      <c r="Q9" s="165"/>
      <c r="R9" s="166"/>
      <c r="S9" s="164"/>
      <c r="T9" s="165"/>
      <c r="U9" s="167" t="s">
        <v>332</v>
      </c>
      <c r="V9" s="167" t="s">
        <v>380</v>
      </c>
      <c r="W9" s="167" t="s">
        <v>439</v>
      </c>
      <c r="X9" s="167" t="s">
        <v>72</v>
      </c>
    </row>
    <row r="10" spans="1:24" s="5" customFormat="1" ht="12.75">
      <c r="A10" s="83" t="s">
        <v>305</v>
      </c>
      <c r="B10" s="35" t="s">
        <v>296</v>
      </c>
      <c r="C10" s="43"/>
      <c r="D10" s="122" t="s">
        <v>263</v>
      </c>
      <c r="E10" s="122"/>
      <c r="F10" s="122"/>
      <c r="G10" s="122"/>
      <c r="H10" s="44"/>
      <c r="I10" s="43">
        <v>4</v>
      </c>
      <c r="J10" s="122">
        <v>2</v>
      </c>
      <c r="K10" s="122"/>
      <c r="L10" s="44">
        <v>2</v>
      </c>
      <c r="M10" s="43">
        <v>9</v>
      </c>
      <c r="N10" s="44" t="s">
        <v>269</v>
      </c>
      <c r="O10" s="157" t="s">
        <v>1</v>
      </c>
      <c r="P10" s="177" t="str">
        <f aca="true" t="shared" si="0" ref="P10:Q12">A$7</f>
        <v>kalkfm19va</v>
      </c>
      <c r="Q10" s="175" t="str">
        <f t="shared" si="0"/>
        <v>Kalkulus</v>
      </c>
      <c r="R10" s="157" t="s">
        <v>1</v>
      </c>
      <c r="S10" s="177" t="str">
        <f>A9</f>
        <v>vektorf19va</v>
      </c>
      <c r="T10" s="175" t="str">
        <f>B9</f>
        <v>Vektorszámítás</v>
      </c>
      <c r="U10" s="86" t="s">
        <v>332</v>
      </c>
      <c r="V10" s="86" t="s">
        <v>380</v>
      </c>
      <c r="W10" s="86" t="s">
        <v>439</v>
      </c>
      <c r="X10" s="86" t="s">
        <v>73</v>
      </c>
    </row>
    <row r="11" spans="1:24" s="5" customFormat="1" ht="13.5" thickBot="1">
      <c r="A11" s="158" t="s">
        <v>306</v>
      </c>
      <c r="B11" s="159" t="s">
        <v>21</v>
      </c>
      <c r="C11" s="160"/>
      <c r="D11" s="161" t="s">
        <v>0</v>
      </c>
      <c r="E11" s="161"/>
      <c r="F11" s="161"/>
      <c r="G11" s="161"/>
      <c r="H11" s="162"/>
      <c r="I11" s="160">
        <v>4</v>
      </c>
      <c r="J11" s="161">
        <v>2</v>
      </c>
      <c r="K11" s="161"/>
      <c r="L11" s="162">
        <v>2</v>
      </c>
      <c r="M11" s="160">
        <v>9</v>
      </c>
      <c r="N11" s="162" t="s">
        <v>269</v>
      </c>
      <c r="O11" s="163" t="s">
        <v>1</v>
      </c>
      <c r="P11" s="178" t="str">
        <f t="shared" si="0"/>
        <v>kalkfm19va</v>
      </c>
      <c r="Q11" s="176" t="str">
        <f t="shared" si="0"/>
        <v>Kalkulus</v>
      </c>
      <c r="R11" s="163" t="s">
        <v>1</v>
      </c>
      <c r="S11" s="178" t="str">
        <f>A9</f>
        <v>vektorf19va</v>
      </c>
      <c r="T11" s="176" t="str">
        <f>B9</f>
        <v>Vektorszámítás</v>
      </c>
      <c r="U11" s="167" t="s">
        <v>332</v>
      </c>
      <c r="V11" s="167" t="s">
        <v>380</v>
      </c>
      <c r="W11" s="167" t="s">
        <v>439</v>
      </c>
      <c r="X11" s="167" t="s">
        <v>73</v>
      </c>
    </row>
    <row r="12" spans="1:24" s="5" customFormat="1" ht="13.5" thickBot="1">
      <c r="A12" s="81" t="s">
        <v>307</v>
      </c>
      <c r="B12" s="17" t="s">
        <v>165</v>
      </c>
      <c r="C12" s="27"/>
      <c r="D12" s="116"/>
      <c r="E12" s="117" t="s">
        <v>0</v>
      </c>
      <c r="F12" s="117"/>
      <c r="G12" s="117"/>
      <c r="H12" s="26"/>
      <c r="I12" s="27">
        <v>2</v>
      </c>
      <c r="J12" s="117">
        <v>2</v>
      </c>
      <c r="K12" s="117"/>
      <c r="L12" s="26">
        <v>2</v>
      </c>
      <c r="M12" s="49">
        <v>6</v>
      </c>
      <c r="N12" s="26" t="s">
        <v>269</v>
      </c>
      <c r="O12" s="24" t="s">
        <v>263</v>
      </c>
      <c r="P12" s="93" t="str">
        <f t="shared" si="0"/>
        <v>kalkfm19va</v>
      </c>
      <c r="Q12" s="60" t="str">
        <f t="shared" si="0"/>
        <v>Kalkulus</v>
      </c>
      <c r="R12" s="24"/>
      <c r="S12" s="59"/>
      <c r="T12" s="60"/>
      <c r="U12" s="81" t="s">
        <v>147</v>
      </c>
      <c r="V12" s="81" t="s">
        <v>74</v>
      </c>
      <c r="W12" s="81" t="s">
        <v>440</v>
      </c>
      <c r="X12" s="81" t="s">
        <v>166</v>
      </c>
    </row>
    <row r="13" spans="1:24" s="4" customFormat="1" ht="12.75">
      <c r="A13" s="3"/>
      <c r="B13" s="129" t="s">
        <v>266</v>
      </c>
      <c r="C13" s="29">
        <f aca="true" t="shared" si="1" ref="C13:H13">SUMIF(C7:C12,"=x",$I7:$I12)+SUMIF(C7:C12,"=x",$J7:$J12)+SUMIF(C7:C12,"=x",$K7:$K12)</f>
        <v>12</v>
      </c>
      <c r="D13" s="29">
        <f t="shared" si="1"/>
        <v>6</v>
      </c>
      <c r="E13" s="29">
        <f t="shared" si="1"/>
        <v>4</v>
      </c>
      <c r="F13" s="29">
        <f t="shared" si="1"/>
        <v>0</v>
      </c>
      <c r="G13" s="29">
        <f t="shared" si="1"/>
        <v>0</v>
      </c>
      <c r="H13" s="29">
        <f t="shared" si="1"/>
        <v>0</v>
      </c>
      <c r="I13" s="208">
        <f>SUM(C13:H13)</f>
        <v>22</v>
      </c>
      <c r="J13" s="208"/>
      <c r="K13" s="208"/>
      <c r="L13" s="208"/>
      <c r="M13" s="179"/>
      <c r="N13" s="179"/>
      <c r="O13" s="30"/>
      <c r="P13" s="66"/>
      <c r="Q13" s="66"/>
      <c r="R13" s="30"/>
      <c r="S13" s="66"/>
      <c r="T13" s="66"/>
      <c r="U13" s="82"/>
      <c r="V13" s="82"/>
      <c r="W13" s="82"/>
      <c r="X13" s="82"/>
    </row>
    <row r="14" spans="1:24" s="7" customFormat="1" ht="12.75">
      <c r="A14" s="6"/>
      <c r="B14" s="130" t="s">
        <v>267</v>
      </c>
      <c r="C14" s="31">
        <f aca="true" t="shared" si="2" ref="C14:H14">SUMIF(C7:C12,"=x",$M7:$M12)</f>
        <v>18</v>
      </c>
      <c r="D14" s="31">
        <f t="shared" si="2"/>
        <v>9</v>
      </c>
      <c r="E14" s="31">
        <f t="shared" si="2"/>
        <v>6</v>
      </c>
      <c r="F14" s="31">
        <f t="shared" si="2"/>
        <v>0</v>
      </c>
      <c r="G14" s="31">
        <f t="shared" si="2"/>
        <v>0</v>
      </c>
      <c r="H14" s="31">
        <f t="shared" si="2"/>
        <v>0</v>
      </c>
      <c r="I14" s="205">
        <f>SUM(C14:H14)</f>
        <v>33</v>
      </c>
      <c r="J14" s="205"/>
      <c r="K14" s="205"/>
      <c r="L14" s="205"/>
      <c r="M14" s="134"/>
      <c r="N14" s="134"/>
      <c r="O14" s="107"/>
      <c r="P14" s="67"/>
      <c r="Q14" s="67"/>
      <c r="R14" s="107"/>
      <c r="S14" s="67"/>
      <c r="T14" s="67"/>
      <c r="U14" s="67"/>
      <c r="V14" s="67"/>
      <c r="W14" s="67"/>
      <c r="X14" s="67"/>
    </row>
    <row r="15" spans="1:24" s="7" customFormat="1" ht="12.75">
      <c r="A15" s="6"/>
      <c r="B15" s="131" t="s">
        <v>281</v>
      </c>
      <c r="C15" s="128">
        <f aca="true" t="shared" si="3" ref="C15:H15">SUMPRODUCT(--(C7:C12="x"),--($N7:$N12="K"))</f>
        <v>2</v>
      </c>
      <c r="D15" s="128">
        <f t="shared" si="3"/>
        <v>1</v>
      </c>
      <c r="E15" s="128">
        <f t="shared" si="3"/>
        <v>1</v>
      </c>
      <c r="F15" s="128">
        <f t="shared" si="3"/>
        <v>0</v>
      </c>
      <c r="G15" s="128">
        <f t="shared" si="3"/>
        <v>0</v>
      </c>
      <c r="H15" s="128">
        <f t="shared" si="3"/>
        <v>0</v>
      </c>
      <c r="I15" s="203">
        <f>SUM(C15:H15)</f>
        <v>4</v>
      </c>
      <c r="J15" s="203"/>
      <c r="K15" s="203"/>
      <c r="L15" s="203"/>
      <c r="M15" s="135"/>
      <c r="N15" s="135"/>
      <c r="O15" s="107"/>
      <c r="P15" s="67"/>
      <c r="Q15" s="67"/>
      <c r="R15" s="107"/>
      <c r="S15" s="67"/>
      <c r="T15" s="67"/>
      <c r="U15" s="67"/>
      <c r="V15" s="67"/>
      <c r="W15" s="67"/>
      <c r="X15" s="67"/>
    </row>
    <row r="16" spans="1:24" s="5" customFormat="1" ht="12.75">
      <c r="A16" s="51"/>
      <c r="B16" s="51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20"/>
      <c r="N16" s="115"/>
      <c r="O16" s="105"/>
      <c r="P16" s="57"/>
      <c r="Q16" s="57"/>
      <c r="R16" s="105"/>
      <c r="S16" s="57"/>
      <c r="T16" s="57"/>
      <c r="U16" s="57"/>
      <c r="V16" s="57"/>
      <c r="W16" s="57"/>
      <c r="X16" s="57"/>
    </row>
    <row r="17" spans="1:24" s="5" customFormat="1" ht="13.5" thickBot="1">
      <c r="A17" s="174"/>
      <c r="B17" s="174" t="s">
        <v>294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20"/>
      <c r="N17" s="115"/>
      <c r="O17" s="105"/>
      <c r="P17" s="57"/>
      <c r="Q17" s="57"/>
      <c r="R17" s="105"/>
      <c r="S17" s="57"/>
      <c r="T17" s="57"/>
      <c r="U17" s="57"/>
      <c r="V17" s="57"/>
      <c r="W17" s="57"/>
      <c r="X17" s="57"/>
    </row>
    <row r="18" spans="1:24" s="5" customFormat="1" ht="13.5" thickBot="1">
      <c r="A18" s="81" t="s">
        <v>308</v>
      </c>
      <c r="B18" s="17" t="s">
        <v>295</v>
      </c>
      <c r="C18" s="27" t="s">
        <v>0</v>
      </c>
      <c r="D18" s="116"/>
      <c r="E18" s="117"/>
      <c r="F18" s="117"/>
      <c r="G18" s="117"/>
      <c r="H18" s="26"/>
      <c r="I18" s="27"/>
      <c r="J18" s="117"/>
      <c r="K18" s="117">
        <v>2</v>
      </c>
      <c r="L18" s="26">
        <v>1</v>
      </c>
      <c r="M18" s="49">
        <v>3</v>
      </c>
      <c r="N18" s="26" t="s">
        <v>270</v>
      </c>
      <c r="O18" s="24"/>
      <c r="P18" s="93"/>
      <c r="Q18" s="60"/>
      <c r="R18" s="24"/>
      <c r="S18" s="59"/>
      <c r="T18" s="60"/>
      <c r="U18" s="81" t="s">
        <v>333</v>
      </c>
      <c r="V18" s="81" t="s">
        <v>379</v>
      </c>
      <c r="W18" s="81" t="s">
        <v>441</v>
      </c>
      <c r="X18" s="81" t="s">
        <v>346</v>
      </c>
    </row>
    <row r="19" spans="1:24" s="5" customFormat="1" ht="13.5" thickBot="1">
      <c r="A19" s="81" t="s">
        <v>351</v>
      </c>
      <c r="B19" s="17" t="s">
        <v>331</v>
      </c>
      <c r="C19" s="27"/>
      <c r="D19" s="117" t="s">
        <v>0</v>
      </c>
      <c r="E19" s="117"/>
      <c r="F19" s="117"/>
      <c r="G19" s="117"/>
      <c r="H19" s="26"/>
      <c r="I19" s="27"/>
      <c r="J19" s="117"/>
      <c r="K19" s="117">
        <v>2</v>
      </c>
      <c r="L19" s="26">
        <v>1</v>
      </c>
      <c r="M19" s="49">
        <v>3</v>
      </c>
      <c r="N19" s="26" t="s">
        <v>270</v>
      </c>
      <c r="O19" s="24"/>
      <c r="P19" s="93"/>
      <c r="Q19" s="60"/>
      <c r="R19" s="24"/>
      <c r="S19" s="59"/>
      <c r="T19" s="60"/>
      <c r="U19" s="81" t="s">
        <v>333</v>
      </c>
      <c r="V19" s="81" t="s">
        <v>379</v>
      </c>
      <c r="W19" s="81" t="s">
        <v>441</v>
      </c>
      <c r="X19" s="81" t="s">
        <v>377</v>
      </c>
    </row>
    <row r="20" spans="1:24" s="5" customFormat="1" ht="13.5" thickBot="1">
      <c r="A20" s="81" t="s">
        <v>350</v>
      </c>
      <c r="B20" s="17" t="s">
        <v>330</v>
      </c>
      <c r="C20" s="27"/>
      <c r="D20" s="116"/>
      <c r="E20" s="117"/>
      <c r="F20" s="117" t="s">
        <v>0</v>
      </c>
      <c r="G20" s="117"/>
      <c r="H20" s="26"/>
      <c r="I20" s="27"/>
      <c r="J20" s="117"/>
      <c r="K20" s="117">
        <v>2</v>
      </c>
      <c r="L20" s="26">
        <v>1</v>
      </c>
      <c r="M20" s="49">
        <v>3</v>
      </c>
      <c r="N20" s="26" t="s">
        <v>270</v>
      </c>
      <c r="O20" s="24" t="s">
        <v>263</v>
      </c>
      <c r="P20" s="93" t="str">
        <f>A$19</f>
        <v>fiznum1f19la</v>
      </c>
      <c r="Q20" s="60" t="str">
        <f>B$19</f>
        <v>A fizika numerikus módszerei 1</v>
      </c>
      <c r="R20" s="24"/>
      <c r="S20" s="59"/>
      <c r="T20" s="60"/>
      <c r="U20" s="81" t="s">
        <v>343</v>
      </c>
      <c r="V20" s="81" t="s">
        <v>376</v>
      </c>
      <c r="W20" s="81" t="s">
        <v>441</v>
      </c>
      <c r="X20" s="81" t="s">
        <v>378</v>
      </c>
    </row>
    <row r="21" spans="1:24" s="4" customFormat="1" ht="12.75">
      <c r="A21" s="3"/>
      <c r="B21" s="129" t="s">
        <v>266</v>
      </c>
      <c r="C21" s="29">
        <f aca="true" t="shared" si="4" ref="C21:H21">SUMIF(C18:C20,"=x",$I18:$I20)+SUMIF(C18:C20,"=x",$J18:$J20)+SUMIF(C18:C20,"=x",$K18:$K20)</f>
        <v>2</v>
      </c>
      <c r="D21" s="29">
        <f t="shared" si="4"/>
        <v>2</v>
      </c>
      <c r="E21" s="29">
        <f t="shared" si="4"/>
        <v>0</v>
      </c>
      <c r="F21" s="29">
        <f t="shared" si="4"/>
        <v>2</v>
      </c>
      <c r="G21" s="29">
        <f t="shared" si="4"/>
        <v>0</v>
      </c>
      <c r="H21" s="29">
        <f t="shared" si="4"/>
        <v>0</v>
      </c>
      <c r="I21" s="204">
        <f>SUM(C21:H21)</f>
        <v>6</v>
      </c>
      <c r="J21" s="204"/>
      <c r="K21" s="204"/>
      <c r="L21" s="204"/>
      <c r="M21" s="133"/>
      <c r="N21" s="133"/>
      <c r="O21" s="30"/>
      <c r="P21" s="66"/>
      <c r="Q21" s="66"/>
      <c r="R21" s="30"/>
      <c r="S21" s="66"/>
      <c r="T21" s="66"/>
      <c r="U21" s="82"/>
      <c r="V21" s="82"/>
      <c r="W21" s="82"/>
      <c r="X21" s="82"/>
    </row>
    <row r="22" spans="1:24" s="7" customFormat="1" ht="12.75">
      <c r="A22" s="6"/>
      <c r="B22" s="130" t="s">
        <v>267</v>
      </c>
      <c r="C22" s="31">
        <f aca="true" t="shared" si="5" ref="C22:H22">SUMIF(C18:C20,"=x",$M18:$M20)</f>
        <v>3</v>
      </c>
      <c r="D22" s="31">
        <f t="shared" si="5"/>
        <v>3</v>
      </c>
      <c r="E22" s="31">
        <f t="shared" si="5"/>
        <v>0</v>
      </c>
      <c r="F22" s="31">
        <f t="shared" si="5"/>
        <v>3</v>
      </c>
      <c r="G22" s="31">
        <f t="shared" si="5"/>
        <v>0</v>
      </c>
      <c r="H22" s="31">
        <f t="shared" si="5"/>
        <v>0</v>
      </c>
      <c r="I22" s="205">
        <f>SUM(C22:H22)</f>
        <v>9</v>
      </c>
      <c r="J22" s="205"/>
      <c r="K22" s="205"/>
      <c r="L22" s="205"/>
      <c r="M22" s="134"/>
      <c r="N22" s="134"/>
      <c r="O22" s="107"/>
      <c r="P22" s="67"/>
      <c r="Q22" s="67"/>
      <c r="R22" s="107"/>
      <c r="S22" s="67"/>
      <c r="T22" s="67"/>
      <c r="U22" s="67"/>
      <c r="V22" s="67"/>
      <c r="W22" s="67"/>
      <c r="X22" s="67"/>
    </row>
    <row r="23" spans="1:24" s="7" customFormat="1" ht="12.75">
      <c r="A23" s="6"/>
      <c r="B23" s="131" t="s">
        <v>281</v>
      </c>
      <c r="C23" s="128">
        <f aca="true" t="shared" si="6" ref="C23:H23">SUMPRODUCT(--(C18:C20="x"),--($N18:$N20="K"))</f>
        <v>0</v>
      </c>
      <c r="D23" s="128">
        <f t="shared" si="6"/>
        <v>0</v>
      </c>
      <c r="E23" s="128">
        <f t="shared" si="6"/>
        <v>0</v>
      </c>
      <c r="F23" s="128">
        <f t="shared" si="6"/>
        <v>0</v>
      </c>
      <c r="G23" s="128">
        <f t="shared" si="6"/>
        <v>0</v>
      </c>
      <c r="H23" s="128">
        <f t="shared" si="6"/>
        <v>0</v>
      </c>
      <c r="I23" s="203">
        <f>SUM(C23:H23)</f>
        <v>0</v>
      </c>
      <c r="J23" s="203"/>
      <c r="K23" s="203"/>
      <c r="L23" s="203"/>
      <c r="M23" s="135"/>
      <c r="N23" s="135"/>
      <c r="O23" s="107"/>
      <c r="P23" s="67"/>
      <c r="Q23" s="67"/>
      <c r="R23" s="107"/>
      <c r="S23" s="67"/>
      <c r="T23" s="67"/>
      <c r="U23" s="67"/>
      <c r="V23" s="67"/>
      <c r="W23" s="67"/>
      <c r="X23" s="67"/>
    </row>
    <row r="24" spans="1:24" s="5" customFormat="1" ht="12.75">
      <c r="A24" s="1"/>
      <c r="B24" s="1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20"/>
      <c r="N24" s="52"/>
      <c r="O24" s="105"/>
      <c r="P24" s="57"/>
      <c r="Q24" s="57"/>
      <c r="R24" s="105"/>
      <c r="S24" s="57"/>
      <c r="T24" s="57"/>
      <c r="U24" s="57"/>
      <c r="V24" s="57"/>
      <c r="W24" s="57"/>
      <c r="X24" s="57"/>
    </row>
    <row r="25" spans="1:24" s="5" customFormat="1" ht="13.5" thickBot="1">
      <c r="A25" s="22"/>
      <c r="B25" s="22" t="s">
        <v>290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20"/>
      <c r="N25" s="115"/>
      <c r="O25" s="105"/>
      <c r="P25" s="57"/>
      <c r="Q25" s="57"/>
      <c r="R25" s="105"/>
      <c r="S25" s="57"/>
      <c r="T25" s="57"/>
      <c r="U25" s="57"/>
      <c r="V25" s="57"/>
      <c r="W25" s="57"/>
      <c r="X25" s="57"/>
    </row>
    <row r="26" spans="1:24" s="5" customFormat="1" ht="12.75">
      <c r="A26" s="83" t="s">
        <v>309</v>
      </c>
      <c r="B26" s="35" t="s">
        <v>27</v>
      </c>
      <c r="C26" s="43" t="s">
        <v>263</v>
      </c>
      <c r="D26" s="122"/>
      <c r="E26" s="122"/>
      <c r="F26" s="122"/>
      <c r="G26" s="122"/>
      <c r="H26" s="44"/>
      <c r="I26" s="43">
        <v>4</v>
      </c>
      <c r="J26" s="122">
        <v>2</v>
      </c>
      <c r="K26" s="122"/>
      <c r="L26" s="44">
        <v>2</v>
      </c>
      <c r="M26" s="43">
        <v>9</v>
      </c>
      <c r="N26" s="44" t="s">
        <v>269</v>
      </c>
      <c r="O26" s="36"/>
      <c r="P26" s="64"/>
      <c r="Q26" s="65"/>
      <c r="R26" s="36"/>
      <c r="S26" s="64"/>
      <c r="T26" s="65"/>
      <c r="U26" s="86" t="s">
        <v>141</v>
      </c>
      <c r="V26" s="86" t="s">
        <v>76</v>
      </c>
      <c r="W26" s="86" t="s">
        <v>442</v>
      </c>
      <c r="X26" s="86" t="s">
        <v>77</v>
      </c>
    </row>
    <row r="27" spans="1:24" s="5" customFormat="1" ht="13.5" thickBot="1">
      <c r="A27" s="84" t="s">
        <v>327</v>
      </c>
      <c r="B27" s="39" t="s">
        <v>286</v>
      </c>
      <c r="C27" s="45" t="s">
        <v>0</v>
      </c>
      <c r="D27" s="118"/>
      <c r="E27" s="118"/>
      <c r="F27" s="118"/>
      <c r="G27" s="118"/>
      <c r="H27" s="46"/>
      <c r="I27" s="45">
        <v>4</v>
      </c>
      <c r="J27" s="118">
        <v>2</v>
      </c>
      <c r="K27" s="118"/>
      <c r="L27" s="46">
        <v>2</v>
      </c>
      <c r="M27" s="45">
        <v>9</v>
      </c>
      <c r="N27" s="46" t="s">
        <v>269</v>
      </c>
      <c r="O27" s="40"/>
      <c r="P27" s="61"/>
      <c r="Q27" s="62"/>
      <c r="R27" s="40"/>
      <c r="S27" s="61"/>
      <c r="T27" s="62"/>
      <c r="U27" s="87" t="s">
        <v>141</v>
      </c>
      <c r="V27" s="87" t="s">
        <v>76</v>
      </c>
      <c r="W27" s="87" t="s">
        <v>442</v>
      </c>
      <c r="X27" s="87" t="s">
        <v>77</v>
      </c>
    </row>
    <row r="28" spans="1:24" s="5" customFormat="1" ht="12.75">
      <c r="A28" s="83" t="s">
        <v>310</v>
      </c>
      <c r="B28" s="35" t="s">
        <v>361</v>
      </c>
      <c r="C28" s="43"/>
      <c r="D28" s="122" t="s">
        <v>263</v>
      </c>
      <c r="E28" s="122"/>
      <c r="F28" s="122"/>
      <c r="G28" s="122"/>
      <c r="H28" s="44"/>
      <c r="I28" s="43">
        <v>4</v>
      </c>
      <c r="J28" s="122">
        <v>2</v>
      </c>
      <c r="K28" s="122"/>
      <c r="L28" s="44">
        <v>2</v>
      </c>
      <c r="M28" s="43">
        <v>9</v>
      </c>
      <c r="N28" s="44" t="s">
        <v>269</v>
      </c>
      <c r="O28" s="157" t="s">
        <v>1</v>
      </c>
      <c r="P28" s="177" t="str">
        <f>A7</f>
        <v>kalkfm19va</v>
      </c>
      <c r="Q28" s="175" t="str">
        <f>B7</f>
        <v>Kalkulus</v>
      </c>
      <c r="R28" s="36"/>
      <c r="S28" s="64"/>
      <c r="T28" s="65"/>
      <c r="U28" s="86" t="s">
        <v>146</v>
      </c>
      <c r="V28" s="86" t="s">
        <v>78</v>
      </c>
      <c r="W28" s="86" t="s">
        <v>442</v>
      </c>
      <c r="X28" s="86" t="s">
        <v>396</v>
      </c>
    </row>
    <row r="29" spans="1:24" s="5" customFormat="1" ht="13.5" thickBot="1">
      <c r="A29" s="84" t="s">
        <v>311</v>
      </c>
      <c r="B29" s="39" t="s">
        <v>362</v>
      </c>
      <c r="C29" s="45"/>
      <c r="D29" s="118" t="s">
        <v>0</v>
      </c>
      <c r="E29" s="118"/>
      <c r="F29" s="118"/>
      <c r="G29" s="118"/>
      <c r="H29" s="46"/>
      <c r="I29" s="45">
        <v>4</v>
      </c>
      <c r="J29" s="118">
        <v>2</v>
      </c>
      <c r="K29" s="118"/>
      <c r="L29" s="46">
        <v>2</v>
      </c>
      <c r="M29" s="45">
        <v>9</v>
      </c>
      <c r="N29" s="46" t="s">
        <v>269</v>
      </c>
      <c r="O29" s="180" t="s">
        <v>1</v>
      </c>
      <c r="P29" s="181" t="str">
        <f>A7</f>
        <v>kalkfm19va</v>
      </c>
      <c r="Q29" s="182" t="str">
        <f>B7</f>
        <v>Kalkulus</v>
      </c>
      <c r="R29" s="40"/>
      <c r="S29" s="61"/>
      <c r="T29" s="62"/>
      <c r="U29" s="87" t="s">
        <v>146</v>
      </c>
      <c r="V29" s="87" t="s">
        <v>78</v>
      </c>
      <c r="W29" s="87" t="s">
        <v>442</v>
      </c>
      <c r="X29" s="87" t="s">
        <v>396</v>
      </c>
    </row>
    <row r="30" spans="1:24" s="5" customFormat="1" ht="12.75">
      <c r="A30" s="83" t="s">
        <v>328</v>
      </c>
      <c r="B30" s="35" t="s">
        <v>403</v>
      </c>
      <c r="C30" s="43"/>
      <c r="D30" s="122" t="s">
        <v>263</v>
      </c>
      <c r="E30" s="122"/>
      <c r="F30" s="122"/>
      <c r="G30" s="122"/>
      <c r="H30" s="44"/>
      <c r="I30" s="43">
        <v>4</v>
      </c>
      <c r="J30" s="122">
        <v>2</v>
      </c>
      <c r="K30" s="122"/>
      <c r="L30" s="44">
        <v>2</v>
      </c>
      <c r="M30" s="43">
        <v>9</v>
      </c>
      <c r="N30" s="44" t="s">
        <v>269</v>
      </c>
      <c r="O30" s="157" t="s">
        <v>1</v>
      </c>
      <c r="P30" s="177" t="str">
        <f>A7</f>
        <v>kalkfm19va</v>
      </c>
      <c r="Q30" s="175" t="str">
        <f>B7</f>
        <v>Kalkulus</v>
      </c>
      <c r="R30" s="157" t="s">
        <v>1</v>
      </c>
      <c r="S30" s="177" t="str">
        <f>A27</f>
        <v>mechf19va</v>
      </c>
      <c r="T30" s="175" t="str">
        <f>B27</f>
        <v>Mechanika</v>
      </c>
      <c r="U30" s="86" t="s">
        <v>136</v>
      </c>
      <c r="V30" s="86" t="s">
        <v>79</v>
      </c>
      <c r="W30" s="86" t="s">
        <v>442</v>
      </c>
      <c r="X30" s="86" t="s">
        <v>405</v>
      </c>
    </row>
    <row r="31" spans="1:24" s="5" customFormat="1" ht="13.5" thickBot="1">
      <c r="A31" s="84" t="s">
        <v>329</v>
      </c>
      <c r="B31" s="39" t="s">
        <v>404</v>
      </c>
      <c r="C31" s="45"/>
      <c r="D31" s="118" t="s">
        <v>0</v>
      </c>
      <c r="E31" s="118"/>
      <c r="F31" s="118"/>
      <c r="G31" s="118"/>
      <c r="H31" s="46"/>
      <c r="I31" s="45">
        <v>4</v>
      </c>
      <c r="J31" s="118">
        <v>2</v>
      </c>
      <c r="K31" s="118"/>
      <c r="L31" s="46">
        <v>2</v>
      </c>
      <c r="M31" s="45">
        <v>9</v>
      </c>
      <c r="N31" s="46" t="s">
        <v>269</v>
      </c>
      <c r="O31" s="180" t="s">
        <v>1</v>
      </c>
      <c r="P31" s="181" t="str">
        <f>A7</f>
        <v>kalkfm19va</v>
      </c>
      <c r="Q31" s="182" t="str">
        <f>B7</f>
        <v>Kalkulus</v>
      </c>
      <c r="R31" s="180" t="s">
        <v>1</v>
      </c>
      <c r="S31" s="181" t="str">
        <f>A27</f>
        <v>mechf19va</v>
      </c>
      <c r="T31" s="182" t="str">
        <f>B27</f>
        <v>Mechanika</v>
      </c>
      <c r="U31" s="87" t="s">
        <v>136</v>
      </c>
      <c r="V31" s="87" t="s">
        <v>79</v>
      </c>
      <c r="W31" s="87" t="s">
        <v>442</v>
      </c>
      <c r="X31" s="87" t="s">
        <v>405</v>
      </c>
    </row>
    <row r="32" spans="1:24" s="5" customFormat="1" ht="13.5" thickBot="1">
      <c r="A32" s="81" t="s">
        <v>360</v>
      </c>
      <c r="B32" s="17" t="s">
        <v>359</v>
      </c>
      <c r="C32" s="27"/>
      <c r="D32" s="116"/>
      <c r="E32" s="117" t="s">
        <v>0</v>
      </c>
      <c r="F32" s="117"/>
      <c r="G32" s="117"/>
      <c r="H32" s="26"/>
      <c r="I32" s="27">
        <v>3</v>
      </c>
      <c r="J32" s="117">
        <v>1</v>
      </c>
      <c r="K32" s="117"/>
      <c r="L32" s="26">
        <v>2</v>
      </c>
      <c r="M32" s="49">
        <v>6</v>
      </c>
      <c r="N32" s="26" t="s">
        <v>269</v>
      </c>
      <c r="O32" s="24" t="s">
        <v>263</v>
      </c>
      <c r="P32" s="93" t="str">
        <f>A$7</f>
        <v>kalkfm19va</v>
      </c>
      <c r="Q32" s="60" t="str">
        <f>B$7</f>
        <v>Kalkulus</v>
      </c>
      <c r="R32" s="24"/>
      <c r="S32" s="59"/>
      <c r="T32" s="60"/>
      <c r="U32" s="81" t="s">
        <v>66</v>
      </c>
      <c r="V32" s="81" t="s">
        <v>81</v>
      </c>
      <c r="W32" s="81" t="s">
        <v>443</v>
      </c>
      <c r="X32" s="81" t="s">
        <v>397</v>
      </c>
    </row>
    <row r="33" spans="1:24" s="5" customFormat="1" ht="13.5" thickBot="1">
      <c r="A33" s="81" t="s">
        <v>411</v>
      </c>
      <c r="B33" s="17" t="s">
        <v>363</v>
      </c>
      <c r="C33" s="27"/>
      <c r="D33" s="117"/>
      <c r="E33" s="117"/>
      <c r="F33" s="117" t="s">
        <v>0</v>
      </c>
      <c r="G33" s="117"/>
      <c r="H33" s="26"/>
      <c r="I33" s="27">
        <v>2</v>
      </c>
      <c r="J33" s="117"/>
      <c r="K33" s="117"/>
      <c r="L33" s="26"/>
      <c r="M33" s="27">
        <v>3</v>
      </c>
      <c r="N33" s="26" t="s">
        <v>269</v>
      </c>
      <c r="O33" s="138" t="s">
        <v>263</v>
      </c>
      <c r="P33" s="77" t="str">
        <f>törzsanyag!A$27</f>
        <v>mechf19va</v>
      </c>
      <c r="Q33" s="76" t="str">
        <f>törzsanyag!B$27</f>
        <v>Mechanika</v>
      </c>
      <c r="R33" s="138"/>
      <c r="S33" s="74"/>
      <c r="T33" s="76"/>
      <c r="U33" s="81" t="s">
        <v>139</v>
      </c>
      <c r="V33" s="81" t="s">
        <v>71</v>
      </c>
      <c r="W33" s="81" t="s">
        <v>443</v>
      </c>
      <c r="X33" s="81" t="s">
        <v>374</v>
      </c>
    </row>
    <row r="34" spans="1:24" s="5" customFormat="1" ht="13.5" thickBot="1">
      <c r="A34" s="81" t="s">
        <v>407</v>
      </c>
      <c r="B34" s="17" t="s">
        <v>297</v>
      </c>
      <c r="C34" s="27"/>
      <c r="D34" s="116"/>
      <c r="E34" s="117"/>
      <c r="F34" s="117" t="s">
        <v>0</v>
      </c>
      <c r="G34" s="117"/>
      <c r="H34" s="26"/>
      <c r="I34" s="27">
        <v>2</v>
      </c>
      <c r="J34" s="117"/>
      <c r="K34" s="117"/>
      <c r="L34" s="26"/>
      <c r="M34" s="49">
        <v>3</v>
      </c>
      <c r="N34" s="26" t="s">
        <v>269</v>
      </c>
      <c r="O34" s="24" t="s">
        <v>263</v>
      </c>
      <c r="P34" s="93" t="str">
        <f>A$31</f>
        <v>hotanf19va</v>
      </c>
      <c r="Q34" s="60" t="str">
        <f>B$31</f>
        <v>Hőtan és folytonos közegek mechanikája</v>
      </c>
      <c r="R34" s="24"/>
      <c r="S34" s="59"/>
      <c r="T34" s="60"/>
      <c r="U34" s="81" t="s">
        <v>142</v>
      </c>
      <c r="V34" s="81" t="s">
        <v>80</v>
      </c>
      <c r="W34" s="81" t="s">
        <v>441</v>
      </c>
      <c r="X34" s="81" t="s">
        <v>398</v>
      </c>
    </row>
    <row r="35" spans="1:24" s="9" customFormat="1" ht="12.75">
      <c r="A35" s="3"/>
      <c r="B35" s="129" t="s">
        <v>266</v>
      </c>
      <c r="C35" s="29">
        <f aca="true" t="shared" si="7" ref="C35:H35">SUMIF(C26:C34,"=x",$I26:$I34)+SUMIF(C26:C34,"=x",$J26:$J34)+SUMIF(C26:C34,"=x",$K26:$K34)</f>
        <v>6</v>
      </c>
      <c r="D35" s="29">
        <f t="shared" si="7"/>
        <v>12</v>
      </c>
      <c r="E35" s="29">
        <f t="shared" si="7"/>
        <v>4</v>
      </c>
      <c r="F35" s="29">
        <f t="shared" si="7"/>
        <v>4</v>
      </c>
      <c r="G35" s="29">
        <f t="shared" si="7"/>
        <v>0</v>
      </c>
      <c r="H35" s="29">
        <f t="shared" si="7"/>
        <v>0</v>
      </c>
      <c r="I35" s="204">
        <f>SUM(C35:H35)</f>
        <v>26</v>
      </c>
      <c r="J35" s="204"/>
      <c r="K35" s="204"/>
      <c r="L35" s="204"/>
      <c r="M35" s="133"/>
      <c r="N35" s="133"/>
      <c r="O35" s="30"/>
      <c r="P35" s="66"/>
      <c r="Q35" s="66"/>
      <c r="R35" s="30"/>
      <c r="S35" s="66"/>
      <c r="T35" s="66"/>
      <c r="U35" s="89"/>
      <c r="V35" s="89"/>
      <c r="W35" s="89"/>
      <c r="X35" s="89"/>
    </row>
    <row r="36" spans="1:24" s="8" customFormat="1" ht="12.75">
      <c r="A36" s="6"/>
      <c r="B36" s="130" t="s">
        <v>267</v>
      </c>
      <c r="C36" s="31">
        <f aca="true" t="shared" si="8" ref="C36:H36">SUMIF(C26:C34,"=x",$M26:$M34)</f>
        <v>9</v>
      </c>
      <c r="D36" s="31">
        <f t="shared" si="8"/>
        <v>18</v>
      </c>
      <c r="E36" s="31">
        <f t="shared" si="8"/>
        <v>6</v>
      </c>
      <c r="F36" s="31">
        <f t="shared" si="8"/>
        <v>6</v>
      </c>
      <c r="G36" s="31">
        <f t="shared" si="8"/>
        <v>0</v>
      </c>
      <c r="H36" s="31">
        <f t="shared" si="8"/>
        <v>0</v>
      </c>
      <c r="I36" s="205">
        <f>SUM(C36:H36)</f>
        <v>39</v>
      </c>
      <c r="J36" s="205"/>
      <c r="K36" s="205"/>
      <c r="L36" s="205"/>
      <c r="M36" s="134"/>
      <c r="N36" s="134"/>
      <c r="O36" s="107"/>
      <c r="P36" s="70"/>
      <c r="Q36" s="70"/>
      <c r="R36" s="109"/>
      <c r="S36" s="70"/>
      <c r="T36" s="70"/>
      <c r="U36" s="70"/>
      <c r="V36" s="70"/>
      <c r="W36" s="70"/>
      <c r="X36" s="70"/>
    </row>
    <row r="37" spans="1:24" s="8" customFormat="1" ht="12.75">
      <c r="A37" s="6"/>
      <c r="B37" s="131" t="s">
        <v>281</v>
      </c>
      <c r="C37" s="128">
        <f aca="true" t="shared" si="9" ref="C37:H37">SUMPRODUCT(--(C26:C34="x"),--($N26:$N34="K"))</f>
        <v>1</v>
      </c>
      <c r="D37" s="128">
        <f t="shared" si="9"/>
        <v>2</v>
      </c>
      <c r="E37" s="128">
        <f t="shared" si="9"/>
        <v>1</v>
      </c>
      <c r="F37" s="128">
        <f t="shared" si="9"/>
        <v>2</v>
      </c>
      <c r="G37" s="128">
        <f t="shared" si="9"/>
        <v>0</v>
      </c>
      <c r="H37" s="128">
        <f t="shared" si="9"/>
        <v>0</v>
      </c>
      <c r="I37" s="203">
        <f>SUM(C37:H37)</f>
        <v>6</v>
      </c>
      <c r="J37" s="203"/>
      <c r="K37" s="203"/>
      <c r="L37" s="203"/>
      <c r="M37" s="135"/>
      <c r="N37" s="135"/>
      <c r="O37" s="107"/>
      <c r="P37" s="70"/>
      <c r="Q37" s="70"/>
      <c r="R37" s="109"/>
      <c r="S37" s="70"/>
      <c r="T37" s="70"/>
      <c r="U37" s="70"/>
      <c r="V37" s="70"/>
      <c r="W37" s="70"/>
      <c r="X37" s="70"/>
    </row>
    <row r="38" spans="1:24" s="8" customFormat="1" ht="25.5" customHeight="1">
      <c r="A38" s="202" t="s">
        <v>415</v>
      </c>
      <c r="B38" s="202"/>
      <c r="C38" s="128"/>
      <c r="D38" s="128"/>
      <c r="E38" s="128"/>
      <c r="F38" s="128"/>
      <c r="G38" s="128"/>
      <c r="H38" s="128"/>
      <c r="I38" s="197"/>
      <c r="J38" s="197"/>
      <c r="K38" s="197"/>
      <c r="L38" s="197"/>
      <c r="M38" s="135"/>
      <c r="N38" s="135"/>
      <c r="O38" s="107"/>
      <c r="P38" s="70"/>
      <c r="Q38" s="70"/>
      <c r="R38" s="109"/>
      <c r="S38" s="70"/>
      <c r="T38" s="70"/>
      <c r="U38" s="70"/>
      <c r="V38" s="70"/>
      <c r="W38" s="70"/>
      <c r="X38" s="70"/>
    </row>
    <row r="39" spans="1:24" s="8" customFormat="1" ht="12.75">
      <c r="A39" s="6"/>
      <c r="B39" s="6"/>
      <c r="C39" s="31"/>
      <c r="D39" s="31"/>
      <c r="E39" s="31"/>
      <c r="F39" s="31"/>
      <c r="G39" s="31"/>
      <c r="H39" s="31"/>
      <c r="I39" s="125"/>
      <c r="J39" s="125"/>
      <c r="K39" s="125"/>
      <c r="L39" s="125"/>
      <c r="M39" s="126"/>
      <c r="N39" s="32"/>
      <c r="O39" s="107"/>
      <c r="P39" s="70"/>
      <c r="Q39" s="70"/>
      <c r="R39" s="109"/>
      <c r="S39" s="70"/>
      <c r="T39" s="70"/>
      <c r="U39" s="70"/>
      <c r="V39" s="70"/>
      <c r="W39" s="70"/>
      <c r="X39" s="70"/>
    </row>
    <row r="40" spans="1:24" s="5" customFormat="1" ht="13.5" thickBot="1">
      <c r="A40" s="22"/>
      <c r="B40" s="22" t="s">
        <v>68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20"/>
      <c r="N40" s="115"/>
      <c r="O40" s="105"/>
      <c r="P40" s="57"/>
      <c r="Q40" s="57"/>
      <c r="R40" s="105"/>
      <c r="S40" s="57"/>
      <c r="T40" s="57"/>
      <c r="U40" s="57"/>
      <c r="V40" s="57"/>
      <c r="W40" s="57"/>
      <c r="X40" s="57"/>
    </row>
    <row r="41" spans="1:24" s="5" customFormat="1" ht="13.5" thickBot="1">
      <c r="A41" s="81" t="s">
        <v>338</v>
      </c>
      <c r="B41" s="17" t="s">
        <v>321</v>
      </c>
      <c r="C41" s="27"/>
      <c r="D41" s="117" t="s">
        <v>54</v>
      </c>
      <c r="E41" s="117" t="s">
        <v>0</v>
      </c>
      <c r="F41" s="117"/>
      <c r="G41" s="117"/>
      <c r="H41" s="26"/>
      <c r="I41" s="27"/>
      <c r="J41" s="117"/>
      <c r="K41" s="117">
        <v>4</v>
      </c>
      <c r="L41" s="26">
        <v>1</v>
      </c>
      <c r="M41" s="49">
        <v>6</v>
      </c>
      <c r="N41" s="26" t="s">
        <v>270</v>
      </c>
      <c r="O41" s="24" t="s">
        <v>263</v>
      </c>
      <c r="P41" s="93" t="str">
        <f>A27</f>
        <v>mechf19va</v>
      </c>
      <c r="Q41" s="60" t="str">
        <f>B27</f>
        <v>Mechanika</v>
      </c>
      <c r="R41" s="24"/>
      <c r="S41" s="59"/>
      <c r="T41" s="60"/>
      <c r="U41" s="81" t="s">
        <v>161</v>
      </c>
      <c r="V41" s="81" t="s">
        <v>114</v>
      </c>
      <c r="W41" s="81" t="s">
        <v>441</v>
      </c>
      <c r="X41" s="81" t="s">
        <v>385</v>
      </c>
    </row>
    <row r="42" spans="1:24" s="5" customFormat="1" ht="13.5" thickBot="1">
      <c r="A42" s="81" t="s">
        <v>339</v>
      </c>
      <c r="B42" s="17" t="s">
        <v>322</v>
      </c>
      <c r="C42" s="27"/>
      <c r="D42" s="116"/>
      <c r="E42" s="117" t="s">
        <v>54</v>
      </c>
      <c r="F42" s="117" t="s">
        <v>0</v>
      </c>
      <c r="G42" s="117"/>
      <c r="H42" s="26"/>
      <c r="I42" s="27"/>
      <c r="J42" s="117"/>
      <c r="K42" s="117">
        <v>4</v>
      </c>
      <c r="L42" s="26">
        <v>1</v>
      </c>
      <c r="M42" s="49">
        <v>6</v>
      </c>
      <c r="N42" s="26" t="s">
        <v>270</v>
      </c>
      <c r="O42" s="24" t="s">
        <v>263</v>
      </c>
      <c r="P42" s="93" t="str">
        <f>A$41</f>
        <v>fizlab1f19la</v>
      </c>
      <c r="Q42" s="60" t="str">
        <f>B$41</f>
        <v>Fizikai alapmérések</v>
      </c>
      <c r="R42" s="24" t="s">
        <v>263</v>
      </c>
      <c r="S42" s="59" t="str">
        <f>A29</f>
        <v>elmagnf19va</v>
      </c>
      <c r="T42" s="60" t="str">
        <f>B29</f>
        <v>Elektromágnesség és optika</v>
      </c>
      <c r="U42" s="81" t="s">
        <v>64</v>
      </c>
      <c r="V42" s="81" t="s">
        <v>83</v>
      </c>
      <c r="W42" s="81" t="s">
        <v>442</v>
      </c>
      <c r="X42" s="81" t="s">
        <v>386</v>
      </c>
    </row>
    <row r="43" spans="1:24" s="5" customFormat="1" ht="13.5" thickBot="1">
      <c r="A43" s="81" t="s">
        <v>340</v>
      </c>
      <c r="B43" s="17" t="s">
        <v>323</v>
      </c>
      <c r="C43" s="27"/>
      <c r="D43" s="116"/>
      <c r="E43" s="117"/>
      <c r="F43" s="117" t="s">
        <v>54</v>
      </c>
      <c r="G43" s="117" t="s">
        <v>0</v>
      </c>
      <c r="H43" s="26"/>
      <c r="I43" s="27"/>
      <c r="J43" s="117"/>
      <c r="K43" s="117">
        <v>4</v>
      </c>
      <c r="L43" s="26">
        <v>1</v>
      </c>
      <c r="M43" s="49">
        <v>6</v>
      </c>
      <c r="N43" s="26" t="s">
        <v>270</v>
      </c>
      <c r="O43" s="24" t="s">
        <v>263</v>
      </c>
      <c r="P43" s="93" t="str">
        <f>A$42</f>
        <v>fizlab2f19la</v>
      </c>
      <c r="Q43" s="60" t="str">
        <f>B$42</f>
        <v>Klasszikus fizika laboratórium</v>
      </c>
      <c r="R43" s="24" t="s">
        <v>263</v>
      </c>
      <c r="S43" s="59" t="str">
        <f>A$32</f>
        <v>atomreszf19va</v>
      </c>
      <c r="T43" s="60" t="str">
        <f>B$32</f>
        <v>Atomok, atommagok és elemi részecskék fizikája</v>
      </c>
      <c r="U43" s="81" t="s">
        <v>65</v>
      </c>
      <c r="V43" s="81" t="s">
        <v>82</v>
      </c>
      <c r="W43" s="81" t="s">
        <v>440</v>
      </c>
      <c r="X43" s="81" t="s">
        <v>387</v>
      </c>
    </row>
    <row r="44" spans="1:24" s="4" customFormat="1" ht="12.75">
      <c r="A44" s="3"/>
      <c r="B44" s="129" t="s">
        <v>266</v>
      </c>
      <c r="C44" s="29">
        <f aca="true" t="shared" si="10" ref="C44:H44">SUMIF(C41:C43,"=x",$I41:$I43)+SUMIF(C41:C43,"=x",$J41:$J43)+SUMIF(C41:C43,"=x",$K41:$K43)</f>
        <v>0</v>
      </c>
      <c r="D44" s="29">
        <f t="shared" si="10"/>
        <v>0</v>
      </c>
      <c r="E44" s="29">
        <f t="shared" si="10"/>
        <v>4</v>
      </c>
      <c r="F44" s="29">
        <f t="shared" si="10"/>
        <v>4</v>
      </c>
      <c r="G44" s="29">
        <f t="shared" si="10"/>
        <v>4</v>
      </c>
      <c r="H44" s="29">
        <f t="shared" si="10"/>
        <v>0</v>
      </c>
      <c r="I44" s="204">
        <f>SUM(C44:H44)</f>
        <v>12</v>
      </c>
      <c r="J44" s="204"/>
      <c r="K44" s="204"/>
      <c r="L44" s="204"/>
      <c r="M44" s="133"/>
      <c r="N44" s="133"/>
      <c r="O44" s="30"/>
      <c r="P44" s="66"/>
      <c r="Q44" s="66"/>
      <c r="R44" s="30"/>
      <c r="S44" s="66"/>
      <c r="T44" s="66"/>
      <c r="U44" s="82"/>
      <c r="V44" s="82"/>
      <c r="W44" s="82"/>
      <c r="X44" s="82"/>
    </row>
    <row r="45" spans="1:24" s="7" customFormat="1" ht="12.75">
      <c r="A45" s="6"/>
      <c r="B45" s="130" t="s">
        <v>267</v>
      </c>
      <c r="C45" s="31">
        <f aca="true" t="shared" si="11" ref="C45:H45">SUMIF(C41:C43,"=x",$M41:$M43)</f>
        <v>0</v>
      </c>
      <c r="D45" s="31">
        <f t="shared" si="11"/>
        <v>0</v>
      </c>
      <c r="E45" s="31">
        <f t="shared" si="11"/>
        <v>6</v>
      </c>
      <c r="F45" s="31">
        <f t="shared" si="11"/>
        <v>6</v>
      </c>
      <c r="G45" s="31">
        <f t="shared" si="11"/>
        <v>6</v>
      </c>
      <c r="H45" s="31">
        <f t="shared" si="11"/>
        <v>0</v>
      </c>
      <c r="I45" s="205">
        <f>SUM(C45:H45)</f>
        <v>18</v>
      </c>
      <c r="J45" s="205"/>
      <c r="K45" s="205"/>
      <c r="L45" s="205"/>
      <c r="M45" s="134"/>
      <c r="N45" s="134"/>
      <c r="O45" s="107"/>
      <c r="P45" s="67"/>
      <c r="Q45" s="67"/>
      <c r="R45" s="107"/>
      <c r="S45" s="67"/>
      <c r="T45" s="67"/>
      <c r="U45" s="67"/>
      <c r="V45" s="67"/>
      <c r="W45" s="67"/>
      <c r="X45" s="67"/>
    </row>
    <row r="46" spans="1:24" s="5" customFormat="1" ht="12.75">
      <c r="A46" s="51"/>
      <c r="B46" s="131" t="s">
        <v>281</v>
      </c>
      <c r="C46" s="128">
        <f aca="true" t="shared" si="12" ref="C46:H46">SUMPRODUCT(--(C41:C43="x"),--($N41:$N43="K"))</f>
        <v>0</v>
      </c>
      <c r="D46" s="128">
        <f t="shared" si="12"/>
        <v>0</v>
      </c>
      <c r="E46" s="128">
        <f t="shared" si="12"/>
        <v>0</v>
      </c>
      <c r="F46" s="128">
        <f t="shared" si="12"/>
        <v>0</v>
      </c>
      <c r="G46" s="128">
        <f t="shared" si="12"/>
        <v>0</v>
      </c>
      <c r="H46" s="128">
        <f t="shared" si="12"/>
        <v>0</v>
      </c>
      <c r="I46" s="203">
        <f>SUM(C46:H46)</f>
        <v>0</v>
      </c>
      <c r="J46" s="203"/>
      <c r="K46" s="203"/>
      <c r="L46" s="203"/>
      <c r="M46" s="135"/>
      <c r="N46" s="135"/>
      <c r="O46" s="105"/>
      <c r="P46" s="57"/>
      <c r="Q46" s="57"/>
      <c r="R46" s="105"/>
      <c r="S46" s="57"/>
      <c r="T46" s="57"/>
      <c r="U46" s="57"/>
      <c r="V46" s="57"/>
      <c r="W46" s="57"/>
      <c r="X46" s="57"/>
    </row>
    <row r="47" spans="1:24" s="5" customFormat="1" ht="12.75">
      <c r="A47" s="51"/>
      <c r="B47" s="51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20"/>
      <c r="N47" s="115"/>
      <c r="O47" s="105"/>
      <c r="P47" s="57"/>
      <c r="Q47" s="57"/>
      <c r="R47" s="105"/>
      <c r="S47" s="57"/>
      <c r="T47" s="57"/>
      <c r="U47" s="57"/>
      <c r="V47" s="57"/>
      <c r="W47" s="57"/>
      <c r="X47" s="57"/>
    </row>
    <row r="48" spans="1:24" s="5" customFormat="1" ht="13.5" thickBot="1">
      <c r="A48" s="22"/>
      <c r="B48" s="22" t="s">
        <v>2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20"/>
      <c r="N48" s="115"/>
      <c r="O48" s="105"/>
      <c r="P48" s="57"/>
      <c r="Q48" s="57"/>
      <c r="R48" s="105"/>
      <c r="S48" s="57"/>
      <c r="T48" s="57"/>
      <c r="U48" s="57"/>
      <c r="V48" s="57"/>
      <c r="W48" s="57"/>
      <c r="X48" s="57"/>
    </row>
    <row r="49" spans="1:24" s="5" customFormat="1" ht="13.5" thickBot="1">
      <c r="A49" s="81" t="s">
        <v>312</v>
      </c>
      <c r="B49" s="17" t="s">
        <v>46</v>
      </c>
      <c r="C49" s="27"/>
      <c r="D49" s="116"/>
      <c r="E49" s="117" t="s">
        <v>0</v>
      </c>
      <c r="F49" s="117"/>
      <c r="G49" s="117"/>
      <c r="H49" s="26"/>
      <c r="I49" s="27">
        <v>4</v>
      </c>
      <c r="J49" s="117">
        <v>2</v>
      </c>
      <c r="K49" s="117"/>
      <c r="L49" s="26">
        <v>2</v>
      </c>
      <c r="M49" s="49">
        <v>9</v>
      </c>
      <c r="N49" s="26" t="s">
        <v>269</v>
      </c>
      <c r="O49" s="183" t="s">
        <v>1</v>
      </c>
      <c r="P49" s="184" t="str">
        <f>A$11</f>
        <v>matmodszf19va</v>
      </c>
      <c r="Q49" s="185" t="str">
        <f>B$11</f>
        <v>Matematikai módszerek a fizikában</v>
      </c>
      <c r="R49" s="24" t="s">
        <v>263</v>
      </c>
      <c r="S49" s="59" t="str">
        <f>A$27</f>
        <v>mechf19va</v>
      </c>
      <c r="T49" s="60" t="str">
        <f>B$27</f>
        <v>Mechanika</v>
      </c>
      <c r="U49" s="81" t="s">
        <v>334</v>
      </c>
      <c r="V49" s="81" t="s">
        <v>381</v>
      </c>
      <c r="W49" s="81" t="s">
        <v>442</v>
      </c>
      <c r="X49" s="81" t="s">
        <v>84</v>
      </c>
    </row>
    <row r="50" spans="1:24" s="5" customFormat="1" ht="13.5" thickBot="1">
      <c r="A50" s="81" t="s">
        <v>313</v>
      </c>
      <c r="B50" s="17" t="s">
        <v>47</v>
      </c>
      <c r="C50" s="27"/>
      <c r="D50" s="116"/>
      <c r="E50" s="117"/>
      <c r="F50" s="117" t="s">
        <v>0</v>
      </c>
      <c r="G50" s="117"/>
      <c r="H50" s="26"/>
      <c r="I50" s="27">
        <v>4</v>
      </c>
      <c r="J50" s="117">
        <v>2</v>
      </c>
      <c r="K50" s="117"/>
      <c r="L50" s="26">
        <v>2</v>
      </c>
      <c r="M50" s="49">
        <v>9</v>
      </c>
      <c r="N50" s="26" t="s">
        <v>269</v>
      </c>
      <c r="O50" s="24" t="s">
        <v>263</v>
      </c>
      <c r="P50" s="93" t="str">
        <f>A$11</f>
        <v>matmodszf19va</v>
      </c>
      <c r="Q50" s="60" t="str">
        <f>B$11</f>
        <v>Matematikai módszerek a fizikában</v>
      </c>
      <c r="R50" s="24" t="s">
        <v>263</v>
      </c>
      <c r="S50" s="59" t="str">
        <f>A$29</f>
        <v>elmagnf19va</v>
      </c>
      <c r="T50" s="60" t="str">
        <f>B$29</f>
        <v>Elektromágnesség és optika</v>
      </c>
      <c r="U50" s="81" t="s">
        <v>144</v>
      </c>
      <c r="V50" s="81" t="s">
        <v>85</v>
      </c>
      <c r="W50" s="81" t="s">
        <v>443</v>
      </c>
      <c r="X50" s="81" t="s">
        <v>86</v>
      </c>
    </row>
    <row r="51" spans="1:24" s="5" customFormat="1" ht="13.5" thickBot="1">
      <c r="A51" s="81" t="s">
        <v>314</v>
      </c>
      <c r="B51" s="17" t="s">
        <v>48</v>
      </c>
      <c r="C51" s="27"/>
      <c r="D51" s="116"/>
      <c r="E51" s="117"/>
      <c r="F51" s="117"/>
      <c r="G51" s="117" t="s">
        <v>0</v>
      </c>
      <c r="H51" s="26"/>
      <c r="I51" s="27">
        <v>4</v>
      </c>
      <c r="J51" s="117">
        <v>2</v>
      </c>
      <c r="K51" s="117"/>
      <c r="L51" s="26">
        <v>2</v>
      </c>
      <c r="M51" s="49">
        <v>9</v>
      </c>
      <c r="N51" s="26" t="s">
        <v>269</v>
      </c>
      <c r="O51" s="187" t="s">
        <v>1</v>
      </c>
      <c r="P51" s="193" t="str">
        <f>A$58</f>
        <v>elmfiz1bf19va</v>
      </c>
      <c r="Q51" s="189" t="str">
        <f>B$58</f>
        <v>Elméleti mechanika B</v>
      </c>
      <c r="R51" s="24" t="s">
        <v>263</v>
      </c>
      <c r="S51" s="59" t="str">
        <f>A$32</f>
        <v>atomreszf19va</v>
      </c>
      <c r="T51" s="60" t="str">
        <f>B$32</f>
        <v>Atomok, atommagok és elemi részecskék fizikája</v>
      </c>
      <c r="U51" s="81" t="s">
        <v>143</v>
      </c>
      <c r="V51" s="81" t="s">
        <v>87</v>
      </c>
      <c r="W51" s="81" t="s">
        <v>439</v>
      </c>
      <c r="X51" s="81" t="s">
        <v>88</v>
      </c>
    </row>
    <row r="52" spans="1:24" s="5" customFormat="1" ht="13.5" thickBot="1">
      <c r="A52" s="81" t="s">
        <v>315</v>
      </c>
      <c r="B52" s="17" t="s">
        <v>49</v>
      </c>
      <c r="C52" s="27"/>
      <c r="D52" s="116"/>
      <c r="E52" s="117"/>
      <c r="F52" s="117"/>
      <c r="G52" s="117"/>
      <c r="H52" s="26" t="s">
        <v>0</v>
      </c>
      <c r="I52" s="27">
        <v>4</v>
      </c>
      <c r="J52" s="117">
        <v>2</v>
      </c>
      <c r="K52" s="117"/>
      <c r="L52" s="26">
        <v>2</v>
      </c>
      <c r="M52" s="49">
        <v>9</v>
      </c>
      <c r="N52" s="26" t="s">
        <v>269</v>
      </c>
      <c r="O52" s="24" t="s">
        <v>263</v>
      </c>
      <c r="P52" s="93" t="str">
        <f>A$12</f>
        <v>valszamf19va</v>
      </c>
      <c r="Q52" s="60" t="str">
        <f>B$12</f>
        <v>Valószínűségszámítás és statisztika a fizikában</v>
      </c>
      <c r="R52" s="187" t="s">
        <v>1</v>
      </c>
      <c r="S52" s="188" t="str">
        <f>A$60</f>
        <v>elmfiz3bf19va</v>
      </c>
      <c r="T52" s="189" t="str">
        <f>B$60</f>
        <v>Kvantummechanika B</v>
      </c>
      <c r="U52" s="81" t="s">
        <v>145</v>
      </c>
      <c r="V52" s="81" t="s">
        <v>89</v>
      </c>
      <c r="W52" s="81" t="s">
        <v>441</v>
      </c>
      <c r="X52" s="81" t="s">
        <v>90</v>
      </c>
    </row>
    <row r="53" spans="1:24" s="4" customFormat="1" ht="12.75">
      <c r="A53" s="3"/>
      <c r="B53" s="129" t="s">
        <v>266</v>
      </c>
      <c r="C53" s="29">
        <f aca="true" t="shared" si="13" ref="C53:H53">SUMIF(C49:C52,"=x",$I49:$I52)+SUMIF(C49:C52,"=x",$J49:$J52)+SUMIF(C49:C52,"=x",$K49:$K52)</f>
        <v>0</v>
      </c>
      <c r="D53" s="29">
        <f t="shared" si="13"/>
        <v>0</v>
      </c>
      <c r="E53" s="29">
        <f t="shared" si="13"/>
        <v>6</v>
      </c>
      <c r="F53" s="29">
        <f t="shared" si="13"/>
        <v>6</v>
      </c>
      <c r="G53" s="29">
        <f t="shared" si="13"/>
        <v>6</v>
      </c>
      <c r="H53" s="29">
        <f t="shared" si="13"/>
        <v>6</v>
      </c>
      <c r="I53" s="204">
        <f>SUM(C53:H53)</f>
        <v>24</v>
      </c>
      <c r="J53" s="204"/>
      <c r="K53" s="204"/>
      <c r="L53" s="204"/>
      <c r="M53" s="133"/>
      <c r="N53" s="133"/>
      <c r="O53" s="30"/>
      <c r="P53" s="66"/>
      <c r="Q53" s="66"/>
      <c r="R53" s="30"/>
      <c r="S53" s="66"/>
      <c r="T53" s="66"/>
      <c r="U53" s="82"/>
      <c r="V53" s="82"/>
      <c r="W53" s="82"/>
      <c r="X53" s="82"/>
    </row>
    <row r="54" spans="1:24" s="7" customFormat="1" ht="12.75">
      <c r="A54" s="6"/>
      <c r="B54" s="130" t="s">
        <v>267</v>
      </c>
      <c r="C54" s="31">
        <f aca="true" t="shared" si="14" ref="C54:H54">SUMIF(C49:C52,"=x",$M49:$M52)</f>
        <v>0</v>
      </c>
      <c r="D54" s="31">
        <f t="shared" si="14"/>
        <v>0</v>
      </c>
      <c r="E54" s="31">
        <f t="shared" si="14"/>
        <v>9</v>
      </c>
      <c r="F54" s="31">
        <f t="shared" si="14"/>
        <v>9</v>
      </c>
      <c r="G54" s="31">
        <f t="shared" si="14"/>
        <v>9</v>
      </c>
      <c r="H54" s="31">
        <f t="shared" si="14"/>
        <v>9</v>
      </c>
      <c r="I54" s="205">
        <f>SUM(C54:H54)</f>
        <v>36</v>
      </c>
      <c r="J54" s="205"/>
      <c r="K54" s="205"/>
      <c r="L54" s="205"/>
      <c r="M54" s="134"/>
      <c r="N54" s="134"/>
      <c r="O54" s="107"/>
      <c r="P54" s="67"/>
      <c r="Q54" s="67"/>
      <c r="R54" s="107"/>
      <c r="S54" s="67"/>
      <c r="T54" s="67"/>
      <c r="U54" s="67"/>
      <c r="V54" s="67"/>
      <c r="W54" s="67"/>
      <c r="X54" s="67"/>
    </row>
    <row r="55" spans="1:24" s="5" customFormat="1" ht="12.75">
      <c r="A55" s="51"/>
      <c r="B55" s="131" t="s">
        <v>281</v>
      </c>
      <c r="C55" s="128">
        <f aca="true" t="shared" si="15" ref="C55:H55">SUMPRODUCT(--(C49:C52="x"),--($N49:$N52="K"))</f>
        <v>0</v>
      </c>
      <c r="D55" s="128">
        <f t="shared" si="15"/>
        <v>0</v>
      </c>
      <c r="E55" s="128">
        <f t="shared" si="15"/>
        <v>1</v>
      </c>
      <c r="F55" s="128">
        <f t="shared" si="15"/>
        <v>1</v>
      </c>
      <c r="G55" s="128">
        <f t="shared" si="15"/>
        <v>1</v>
      </c>
      <c r="H55" s="128">
        <f t="shared" si="15"/>
        <v>1</v>
      </c>
      <c r="I55" s="203">
        <f>SUM(C55:H55)</f>
        <v>4</v>
      </c>
      <c r="J55" s="203"/>
      <c r="K55" s="203"/>
      <c r="L55" s="203"/>
      <c r="M55" s="135"/>
      <c r="N55" s="135"/>
      <c r="O55" s="105"/>
      <c r="P55" s="57"/>
      <c r="Q55" s="57"/>
      <c r="R55" s="105"/>
      <c r="S55" s="57"/>
      <c r="T55" s="57"/>
      <c r="U55" s="57"/>
      <c r="V55" s="57"/>
      <c r="W55" s="57"/>
      <c r="X55" s="57"/>
    </row>
    <row r="56" spans="1:24" s="5" customFormat="1" ht="12.75">
      <c r="A56" s="51"/>
      <c r="B56" s="51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20"/>
      <c r="N56" s="115"/>
      <c r="O56" s="105"/>
      <c r="P56" s="57"/>
      <c r="Q56" s="57"/>
      <c r="R56" s="105"/>
      <c r="S56" s="57"/>
      <c r="T56" s="57"/>
      <c r="U56" s="57"/>
      <c r="V56" s="57"/>
      <c r="W56" s="57"/>
      <c r="X56" s="57"/>
    </row>
    <row r="57" spans="1:24" s="5" customFormat="1" ht="13.5" thickBot="1">
      <c r="A57" s="22"/>
      <c r="B57" s="22" t="s">
        <v>288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20"/>
      <c r="N57" s="115"/>
      <c r="O57" s="105"/>
      <c r="P57" s="57"/>
      <c r="Q57" s="57"/>
      <c r="R57" s="105"/>
      <c r="S57" s="57"/>
      <c r="T57" s="57"/>
      <c r="U57" s="57"/>
      <c r="V57" s="57"/>
      <c r="W57" s="57"/>
      <c r="X57" s="57"/>
    </row>
    <row r="58" spans="1:24" s="5" customFormat="1" ht="13.5" thickBot="1">
      <c r="A58" s="81" t="s">
        <v>316</v>
      </c>
      <c r="B58" s="17" t="s">
        <v>50</v>
      </c>
      <c r="C58" s="27"/>
      <c r="D58" s="116"/>
      <c r="E58" s="117" t="s">
        <v>0</v>
      </c>
      <c r="F58" s="117"/>
      <c r="G58" s="117"/>
      <c r="H58" s="26"/>
      <c r="I58" s="27">
        <v>2</v>
      </c>
      <c r="J58" s="117">
        <v>2</v>
      </c>
      <c r="K58" s="117"/>
      <c r="L58" s="26">
        <v>1</v>
      </c>
      <c r="M58" s="49">
        <v>5</v>
      </c>
      <c r="N58" s="26" t="s">
        <v>269</v>
      </c>
      <c r="O58" s="183" t="s">
        <v>1</v>
      </c>
      <c r="P58" s="184" t="str">
        <f>A$11</f>
        <v>matmodszf19va</v>
      </c>
      <c r="Q58" s="185" t="str">
        <f>B$11</f>
        <v>Matematikai módszerek a fizikában</v>
      </c>
      <c r="R58" s="24" t="s">
        <v>263</v>
      </c>
      <c r="S58" s="59" t="str">
        <f>A$27</f>
        <v>mechf19va</v>
      </c>
      <c r="T58" s="60" t="str">
        <f>B$27</f>
        <v>Mechanika</v>
      </c>
      <c r="U58" s="81" t="s">
        <v>335</v>
      </c>
      <c r="V58" s="81" t="s">
        <v>382</v>
      </c>
      <c r="W58" s="81" t="s">
        <v>439</v>
      </c>
      <c r="X58" s="81" t="s">
        <v>91</v>
      </c>
    </row>
    <row r="59" spans="1:24" s="5" customFormat="1" ht="13.5" thickBot="1">
      <c r="A59" s="81" t="s">
        <v>317</v>
      </c>
      <c r="B59" s="17" t="s">
        <v>51</v>
      </c>
      <c r="C59" s="27"/>
      <c r="D59" s="116"/>
      <c r="E59" s="117"/>
      <c r="F59" s="117" t="s">
        <v>0</v>
      </c>
      <c r="G59" s="117"/>
      <c r="H59" s="26"/>
      <c r="I59" s="27">
        <v>2</v>
      </c>
      <c r="J59" s="117">
        <v>2</v>
      </c>
      <c r="K59" s="117"/>
      <c r="L59" s="26">
        <v>1</v>
      </c>
      <c r="M59" s="49">
        <v>5</v>
      </c>
      <c r="N59" s="26" t="s">
        <v>269</v>
      </c>
      <c r="O59" s="24" t="s">
        <v>263</v>
      </c>
      <c r="P59" s="93" t="str">
        <f>A$11</f>
        <v>matmodszf19va</v>
      </c>
      <c r="Q59" s="60" t="str">
        <f>B$11</f>
        <v>Matematikai módszerek a fizikában</v>
      </c>
      <c r="R59" s="24" t="s">
        <v>263</v>
      </c>
      <c r="S59" s="59" t="str">
        <f>A$29</f>
        <v>elmagnf19va</v>
      </c>
      <c r="T59" s="60" t="str">
        <f>B$29</f>
        <v>Elektromágnesség és optika</v>
      </c>
      <c r="U59" s="81" t="s">
        <v>140</v>
      </c>
      <c r="V59" s="81" t="s">
        <v>92</v>
      </c>
      <c r="W59" s="81" t="s">
        <v>439</v>
      </c>
      <c r="X59" s="81" t="s">
        <v>93</v>
      </c>
    </row>
    <row r="60" spans="1:24" s="5" customFormat="1" ht="13.5" thickBot="1">
      <c r="A60" s="81" t="s">
        <v>318</v>
      </c>
      <c r="B60" s="17" t="s">
        <v>52</v>
      </c>
      <c r="C60" s="27"/>
      <c r="D60" s="116"/>
      <c r="E60" s="117"/>
      <c r="F60" s="117"/>
      <c r="G60" s="117" t="s">
        <v>0</v>
      </c>
      <c r="H60" s="26"/>
      <c r="I60" s="27">
        <v>2</v>
      </c>
      <c r="J60" s="117">
        <v>2</v>
      </c>
      <c r="K60" s="117"/>
      <c r="L60" s="26">
        <v>1</v>
      </c>
      <c r="M60" s="49">
        <v>5</v>
      </c>
      <c r="N60" s="26" t="s">
        <v>269</v>
      </c>
      <c r="O60" s="187" t="s">
        <v>1</v>
      </c>
      <c r="P60" s="193" t="str">
        <f>A$58</f>
        <v>elmfiz1bf19va</v>
      </c>
      <c r="Q60" s="189" t="str">
        <f>B$58</f>
        <v>Elméleti mechanika B</v>
      </c>
      <c r="R60" s="24" t="s">
        <v>263</v>
      </c>
      <c r="S60" s="59" t="str">
        <f>A$32</f>
        <v>atomreszf19va</v>
      </c>
      <c r="T60" s="60" t="str">
        <f>B$32</f>
        <v>Atomok, atommagok és elemi részecskék fizikája</v>
      </c>
      <c r="U60" s="81" t="s">
        <v>143</v>
      </c>
      <c r="V60" s="81" t="s">
        <v>87</v>
      </c>
      <c r="W60" s="81" t="s">
        <v>439</v>
      </c>
      <c r="X60" s="81" t="s">
        <v>94</v>
      </c>
    </row>
    <row r="61" spans="1:24" s="5" customFormat="1" ht="13.5" thickBot="1">
      <c r="A61" s="81" t="s">
        <v>319</v>
      </c>
      <c r="B61" s="17" t="s">
        <v>53</v>
      </c>
      <c r="C61" s="27"/>
      <c r="D61" s="116"/>
      <c r="E61" s="117"/>
      <c r="F61" s="117"/>
      <c r="G61" s="117"/>
      <c r="H61" s="26" t="s">
        <v>0</v>
      </c>
      <c r="I61" s="27">
        <v>2</v>
      </c>
      <c r="J61" s="117">
        <v>2</v>
      </c>
      <c r="K61" s="117"/>
      <c r="L61" s="26">
        <v>1</v>
      </c>
      <c r="M61" s="49">
        <v>5</v>
      </c>
      <c r="N61" s="26" t="s">
        <v>269</v>
      </c>
      <c r="O61" s="24" t="s">
        <v>263</v>
      </c>
      <c r="P61" s="93" t="str">
        <f>A$12</f>
        <v>valszamf19va</v>
      </c>
      <c r="Q61" s="60" t="str">
        <f>B$12</f>
        <v>Valószínűségszámítás és statisztika a fizikában</v>
      </c>
      <c r="R61" s="187" t="s">
        <v>1</v>
      </c>
      <c r="S61" s="188" t="str">
        <f>A$60</f>
        <v>elmfiz3bf19va</v>
      </c>
      <c r="T61" s="189" t="str">
        <f>B$60</f>
        <v>Kvantummechanika B</v>
      </c>
      <c r="U61" s="81" t="s">
        <v>336</v>
      </c>
      <c r="V61" s="81" t="s">
        <v>383</v>
      </c>
      <c r="W61" s="81" t="s">
        <v>440</v>
      </c>
      <c r="X61" s="81" t="s">
        <v>399</v>
      </c>
    </row>
    <row r="62" spans="1:24" s="4" customFormat="1" ht="12.75">
      <c r="A62" s="3"/>
      <c r="B62" s="129" t="s">
        <v>266</v>
      </c>
      <c r="C62" s="29">
        <f aca="true" t="shared" si="16" ref="C62:H62">SUMIF(C58:C61,"=x",$I58:$I61)+SUMIF(C58:C61,"=x",$J58:$J61)+SUMIF(C58:C61,"=x",$K58:$K61)</f>
        <v>0</v>
      </c>
      <c r="D62" s="29">
        <f t="shared" si="16"/>
        <v>0</v>
      </c>
      <c r="E62" s="29">
        <f t="shared" si="16"/>
        <v>4</v>
      </c>
      <c r="F62" s="29">
        <f t="shared" si="16"/>
        <v>4</v>
      </c>
      <c r="G62" s="29">
        <f t="shared" si="16"/>
        <v>4</v>
      </c>
      <c r="H62" s="29">
        <f t="shared" si="16"/>
        <v>4</v>
      </c>
      <c r="I62" s="204">
        <f>SUM(C62:H62)</f>
        <v>16</v>
      </c>
      <c r="J62" s="204"/>
      <c r="K62" s="204"/>
      <c r="L62" s="204"/>
      <c r="M62" s="133"/>
      <c r="N62" s="133"/>
      <c r="O62" s="30"/>
      <c r="P62" s="66"/>
      <c r="Q62" s="66"/>
      <c r="R62" s="30"/>
      <c r="S62" s="66"/>
      <c r="T62" s="66"/>
      <c r="U62" s="82"/>
      <c r="V62" s="82"/>
      <c r="W62" s="82"/>
      <c r="X62" s="82"/>
    </row>
    <row r="63" spans="1:24" s="7" customFormat="1" ht="12.75">
      <c r="A63" s="6"/>
      <c r="B63" s="130" t="s">
        <v>267</v>
      </c>
      <c r="C63" s="31">
        <f aca="true" t="shared" si="17" ref="C63:H63">SUMIF(C58:C61,"=x",$M58:$M61)</f>
        <v>0</v>
      </c>
      <c r="D63" s="31">
        <f t="shared" si="17"/>
        <v>0</v>
      </c>
      <c r="E63" s="31">
        <f t="shared" si="17"/>
        <v>5</v>
      </c>
      <c r="F63" s="31">
        <f t="shared" si="17"/>
        <v>5</v>
      </c>
      <c r="G63" s="31">
        <f t="shared" si="17"/>
        <v>5</v>
      </c>
      <c r="H63" s="31">
        <f t="shared" si="17"/>
        <v>5</v>
      </c>
      <c r="I63" s="205">
        <f>SUM(C63:H63)</f>
        <v>20</v>
      </c>
      <c r="J63" s="205"/>
      <c r="K63" s="205"/>
      <c r="L63" s="205"/>
      <c r="M63" s="134"/>
      <c r="N63" s="134"/>
      <c r="O63" s="107"/>
      <c r="P63" s="67"/>
      <c r="Q63" s="67"/>
      <c r="R63" s="107"/>
      <c r="S63" s="67"/>
      <c r="T63" s="67"/>
      <c r="U63" s="67"/>
      <c r="V63" s="67"/>
      <c r="W63" s="67"/>
      <c r="X63" s="67"/>
    </row>
    <row r="64" spans="1:24" s="7" customFormat="1" ht="12.75">
      <c r="A64" s="6"/>
      <c r="B64" s="131" t="s">
        <v>281</v>
      </c>
      <c r="C64" s="128">
        <f aca="true" t="shared" si="18" ref="C64:H64">SUMPRODUCT(--(C58:C61="x"),--($N58:$N61="K"))</f>
        <v>0</v>
      </c>
      <c r="D64" s="128">
        <f t="shared" si="18"/>
        <v>0</v>
      </c>
      <c r="E64" s="128">
        <f t="shared" si="18"/>
        <v>1</v>
      </c>
      <c r="F64" s="128">
        <f t="shared" si="18"/>
        <v>1</v>
      </c>
      <c r="G64" s="128">
        <f t="shared" si="18"/>
        <v>1</v>
      </c>
      <c r="H64" s="128">
        <f t="shared" si="18"/>
        <v>1</v>
      </c>
      <c r="I64" s="203">
        <f>SUM(C64:H64)</f>
        <v>4</v>
      </c>
      <c r="J64" s="203"/>
      <c r="K64" s="203"/>
      <c r="L64" s="203"/>
      <c r="M64" s="135"/>
      <c r="N64" s="135"/>
      <c r="O64" s="107"/>
      <c r="P64" s="67"/>
      <c r="Q64" s="67"/>
      <c r="R64" s="107"/>
      <c r="S64" s="67"/>
      <c r="T64" s="67"/>
      <c r="U64" s="67"/>
      <c r="V64" s="67"/>
      <c r="W64" s="67"/>
      <c r="X64" s="67"/>
    </row>
    <row r="65" spans="1:24" s="5" customFormat="1" ht="12.75">
      <c r="A65" s="1"/>
      <c r="B65" s="1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20"/>
      <c r="N65" s="52"/>
      <c r="O65" s="105"/>
      <c r="P65" s="57"/>
      <c r="Q65" s="57"/>
      <c r="R65" s="105"/>
      <c r="S65" s="57"/>
      <c r="T65" s="57"/>
      <c r="U65" s="57"/>
      <c r="V65" s="57"/>
      <c r="W65" s="57"/>
      <c r="X65" s="57"/>
    </row>
    <row r="66" spans="1:24" s="48" customFormat="1" ht="13.5" thickBot="1">
      <c r="A66" s="47"/>
      <c r="B66" s="47" t="s">
        <v>23</v>
      </c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54"/>
      <c r="N66" s="16"/>
      <c r="O66" s="20"/>
      <c r="P66" s="58"/>
      <c r="Q66" s="58"/>
      <c r="R66" s="20"/>
      <c r="S66" s="58"/>
      <c r="T66" s="58"/>
      <c r="U66" s="58"/>
      <c r="V66" s="58"/>
      <c r="W66" s="58"/>
      <c r="X66" s="58"/>
    </row>
    <row r="67" spans="1:24" s="5" customFormat="1" ht="13.5" thickBot="1">
      <c r="A67" s="81" t="s">
        <v>341</v>
      </c>
      <c r="B67" s="17" t="s">
        <v>33</v>
      </c>
      <c r="C67" s="27"/>
      <c r="D67" s="117"/>
      <c r="E67" s="127"/>
      <c r="F67" s="117"/>
      <c r="G67" s="127"/>
      <c r="H67" s="26" t="s">
        <v>0</v>
      </c>
      <c r="I67" s="27"/>
      <c r="J67" s="117"/>
      <c r="K67" s="117"/>
      <c r="L67" s="26">
        <v>5</v>
      </c>
      <c r="M67" s="49">
        <v>10</v>
      </c>
      <c r="N67" s="26" t="s">
        <v>270</v>
      </c>
      <c r="O67" s="24" t="s">
        <v>263</v>
      </c>
      <c r="P67" s="93" t="str">
        <f>A58</f>
        <v>elmfiz1bf19va</v>
      </c>
      <c r="Q67" s="93" t="str">
        <f>B58</f>
        <v>Elméleti mechanika B</v>
      </c>
      <c r="R67" s="24"/>
      <c r="S67" s="59"/>
      <c r="T67" s="60"/>
      <c r="U67" s="81" t="s">
        <v>139</v>
      </c>
      <c r="V67" s="81" t="s">
        <v>71</v>
      </c>
      <c r="W67" s="81" t="s">
        <v>444</v>
      </c>
      <c r="X67" s="81" t="s">
        <v>95</v>
      </c>
    </row>
    <row r="68" spans="1:24" s="4" customFormat="1" ht="12.75">
      <c r="A68" s="3"/>
      <c r="B68" s="129" t="s">
        <v>266</v>
      </c>
      <c r="C68" s="29">
        <f aca="true" t="shared" si="19" ref="C68:H68">SUMIF(C67,"=x",$I67)+SUMIF(C67,"=x",$J67)+SUMIF(C67,"=x",$K67)</f>
        <v>0</v>
      </c>
      <c r="D68" s="29">
        <f t="shared" si="19"/>
        <v>0</v>
      </c>
      <c r="E68" s="29">
        <f t="shared" si="19"/>
        <v>0</v>
      </c>
      <c r="F68" s="29">
        <f t="shared" si="19"/>
        <v>0</v>
      </c>
      <c r="G68" s="29">
        <f t="shared" si="19"/>
        <v>0</v>
      </c>
      <c r="H68" s="29">
        <f t="shared" si="19"/>
        <v>0</v>
      </c>
      <c r="I68" s="204">
        <f>SUM(C68:H68)</f>
        <v>0</v>
      </c>
      <c r="J68" s="204"/>
      <c r="K68" s="204"/>
      <c r="L68" s="204"/>
      <c r="M68" s="133"/>
      <c r="N68" s="133"/>
      <c r="O68" s="110"/>
      <c r="P68" s="71"/>
      <c r="Q68" s="71"/>
      <c r="R68" s="110"/>
      <c r="S68" s="71"/>
      <c r="T68" s="71"/>
      <c r="U68" s="82"/>
      <c r="V68" s="82"/>
      <c r="W68" s="82"/>
      <c r="X68" s="82"/>
    </row>
    <row r="69" spans="1:24" s="7" customFormat="1" ht="12.75">
      <c r="A69" s="6"/>
      <c r="B69" s="130" t="s">
        <v>267</v>
      </c>
      <c r="C69" s="31">
        <f aca="true" t="shared" si="20" ref="C69:H69">SUMIF(C67,"=x",$M67)</f>
        <v>0</v>
      </c>
      <c r="D69" s="31">
        <f t="shared" si="20"/>
        <v>0</v>
      </c>
      <c r="E69" s="31">
        <f t="shared" si="20"/>
        <v>0</v>
      </c>
      <c r="F69" s="31">
        <f t="shared" si="20"/>
        <v>0</v>
      </c>
      <c r="G69" s="31">
        <f t="shared" si="20"/>
        <v>0</v>
      </c>
      <c r="H69" s="31">
        <f t="shared" si="20"/>
        <v>10</v>
      </c>
      <c r="I69" s="205">
        <f>SUM(C69:H69)</f>
        <v>10</v>
      </c>
      <c r="J69" s="205"/>
      <c r="K69" s="205"/>
      <c r="L69" s="205"/>
      <c r="M69" s="134"/>
      <c r="N69" s="134"/>
      <c r="O69" s="111"/>
      <c r="P69" s="72"/>
      <c r="Q69" s="72"/>
      <c r="R69" s="111"/>
      <c r="S69" s="72"/>
      <c r="T69" s="72"/>
      <c r="U69" s="67"/>
      <c r="V69" s="67"/>
      <c r="W69" s="67"/>
      <c r="X69" s="67"/>
    </row>
    <row r="70" spans="1:24" s="7" customFormat="1" ht="12.75">
      <c r="A70" s="6"/>
      <c r="B70" s="131" t="s">
        <v>281</v>
      </c>
      <c r="C70" s="128">
        <f aca="true" t="shared" si="21" ref="C70:H70">SUMPRODUCT(--(C67:C67="x"),--($N67:$N67="K"))</f>
        <v>0</v>
      </c>
      <c r="D70" s="128">
        <f t="shared" si="21"/>
        <v>0</v>
      </c>
      <c r="E70" s="128">
        <f t="shared" si="21"/>
        <v>0</v>
      </c>
      <c r="F70" s="128">
        <f t="shared" si="21"/>
        <v>0</v>
      </c>
      <c r="G70" s="128">
        <f t="shared" si="21"/>
        <v>0</v>
      </c>
      <c r="H70" s="128">
        <f t="shared" si="21"/>
        <v>0</v>
      </c>
      <c r="I70" s="203">
        <f>SUM(C70:H70)</f>
        <v>0</v>
      </c>
      <c r="J70" s="203"/>
      <c r="K70" s="203"/>
      <c r="L70" s="203"/>
      <c r="M70" s="135"/>
      <c r="N70" s="135"/>
      <c r="O70" s="111"/>
      <c r="P70" s="72"/>
      <c r="Q70" s="72"/>
      <c r="R70" s="111"/>
      <c r="S70" s="72"/>
      <c r="T70" s="72"/>
      <c r="U70" s="67"/>
      <c r="V70" s="67"/>
      <c r="W70" s="67"/>
      <c r="X70" s="67"/>
    </row>
    <row r="71" spans="1:20" ht="12.75">
      <c r="A71" s="34"/>
      <c r="B71" s="11"/>
      <c r="O71" s="112"/>
      <c r="P71" s="73"/>
      <c r="Q71" s="73"/>
      <c r="R71" s="112"/>
      <c r="S71" s="73"/>
      <c r="T71" s="73"/>
    </row>
    <row r="72" spans="1:28" ht="12.75">
      <c r="A72" s="173" t="s">
        <v>259</v>
      </c>
      <c r="Y72" s="12"/>
      <c r="Z72" s="12"/>
      <c r="AA72" s="12"/>
      <c r="AB72" s="12"/>
    </row>
    <row r="73" ht="12.75">
      <c r="A73" s="56" t="s">
        <v>279</v>
      </c>
    </row>
    <row r="74" ht="12.75">
      <c r="A74" s="56" t="s">
        <v>291</v>
      </c>
    </row>
    <row r="75" ht="12.75">
      <c r="A75" s="56" t="s">
        <v>280</v>
      </c>
    </row>
    <row r="76" ht="12.75">
      <c r="A76" s="56" t="s">
        <v>349</v>
      </c>
    </row>
    <row r="78" spans="1:28" ht="12.75">
      <c r="A78" s="173" t="s">
        <v>271</v>
      </c>
      <c r="Y78" s="12"/>
      <c r="Z78" s="12"/>
      <c r="AA78" s="12"/>
      <c r="AB78" s="12"/>
    </row>
    <row r="79" ht="12.75">
      <c r="A79" s="56" t="s">
        <v>421</v>
      </c>
    </row>
    <row r="80" ht="12.75">
      <c r="A80" s="56" t="s">
        <v>299</v>
      </c>
    </row>
    <row r="81" ht="12.75">
      <c r="A81" s="56" t="s">
        <v>300</v>
      </c>
    </row>
    <row r="82" ht="12.75">
      <c r="A82" s="56" t="s">
        <v>273</v>
      </c>
    </row>
    <row r="83" ht="12.75">
      <c r="A83" s="56" t="s">
        <v>274</v>
      </c>
    </row>
    <row r="84" ht="12.75">
      <c r="A84" s="56" t="s">
        <v>275</v>
      </c>
    </row>
    <row r="85" ht="12.75">
      <c r="A85" s="104"/>
    </row>
    <row r="86" ht="12.75">
      <c r="A86" s="173" t="s">
        <v>272</v>
      </c>
    </row>
    <row r="87" ht="12.75">
      <c r="A87" s="56" t="s">
        <v>276</v>
      </c>
    </row>
    <row r="88" ht="12.75">
      <c r="A88" s="114" t="s">
        <v>277</v>
      </c>
    </row>
    <row r="89" ht="12.75">
      <c r="A89" s="114" t="s">
        <v>278</v>
      </c>
    </row>
    <row r="90" spans="1:24" s="172" customFormat="1" ht="51" customHeight="1">
      <c r="A90" s="202" t="s">
        <v>358</v>
      </c>
      <c r="B90" s="202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70"/>
      <c r="P90" s="171"/>
      <c r="Q90" s="171"/>
      <c r="R90" s="170"/>
      <c r="S90" s="171"/>
      <c r="T90" s="171"/>
      <c r="U90" s="171"/>
      <c r="V90" s="171"/>
      <c r="W90" s="171"/>
      <c r="X90" s="171"/>
    </row>
  </sheetData>
  <sheetProtection/>
  <mergeCells count="36">
    <mergeCell ref="W2:W3"/>
    <mergeCell ref="A38:B38"/>
    <mergeCell ref="B2:B3"/>
    <mergeCell ref="X2:X3"/>
    <mergeCell ref="V2:V3"/>
    <mergeCell ref="C2:H2"/>
    <mergeCell ref="I2:L2"/>
    <mergeCell ref="N2:N3"/>
    <mergeCell ref="O2:Q3"/>
    <mergeCell ref="R2:T3"/>
    <mergeCell ref="M2:M3"/>
    <mergeCell ref="U2:U3"/>
    <mergeCell ref="I62:L62"/>
    <mergeCell ref="I13:L13"/>
    <mergeCell ref="I14:L14"/>
    <mergeCell ref="I45:L45"/>
    <mergeCell ref="I70:L70"/>
    <mergeCell ref="I15:L15"/>
    <mergeCell ref="I21:L21"/>
    <mergeCell ref="I22:L22"/>
    <mergeCell ref="I63:L63"/>
    <mergeCell ref="I23:L23"/>
    <mergeCell ref="I36:L36"/>
    <mergeCell ref="I37:L37"/>
    <mergeCell ref="I44:L44"/>
    <mergeCell ref="I35:L35"/>
    <mergeCell ref="A1:B1"/>
    <mergeCell ref="A2:A3"/>
    <mergeCell ref="A90:B90"/>
    <mergeCell ref="I64:L64"/>
    <mergeCell ref="I68:L68"/>
    <mergeCell ref="I69:L69"/>
    <mergeCell ref="I46:L46"/>
    <mergeCell ref="I53:L53"/>
    <mergeCell ref="I54:L54"/>
    <mergeCell ref="I55:L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2" sqref="A32"/>
    </sheetView>
  </sheetViews>
  <sheetFormatPr defaultColWidth="9.140625" defaultRowHeight="12.75"/>
  <cols>
    <col min="1" max="1" width="17.140625" style="19" customWidth="1"/>
    <col min="2" max="2" width="51.421875" style="10" customWidth="1"/>
    <col min="3" max="13" width="3.421875" style="11" customWidth="1"/>
    <col min="14" max="14" width="3.421875" style="34" customWidth="1"/>
    <col min="15" max="15" width="3.421875" style="104" customWidth="1"/>
    <col min="16" max="16" width="14.28125" style="56" customWidth="1"/>
    <col min="17" max="17" width="42.8515625" style="56" customWidth="1"/>
    <col min="18" max="18" width="3.421875" style="104" customWidth="1"/>
    <col min="19" max="19" width="14.28125" style="56" customWidth="1"/>
    <col min="20" max="20" width="42.8515625" style="56" customWidth="1"/>
    <col min="21" max="21" width="21.421875" style="56" customWidth="1"/>
    <col min="22" max="22" width="14.28125" style="56" customWidth="1"/>
    <col min="23" max="23" width="21.421875" style="56" customWidth="1"/>
    <col min="24" max="24" width="42.8515625" style="56" customWidth="1"/>
    <col min="25" max="16384" width="9.140625" style="10" customWidth="1"/>
  </cols>
  <sheetData>
    <row r="1" spans="1:22" ht="16.5" thickBot="1">
      <c r="A1" s="199" t="s">
        <v>324</v>
      </c>
      <c r="B1" s="199"/>
      <c r="T1" s="56" t="s">
        <v>292</v>
      </c>
      <c r="U1" s="56" t="s">
        <v>157</v>
      </c>
      <c r="V1" s="56" t="s">
        <v>113</v>
      </c>
    </row>
    <row r="2" spans="1:24" s="5" customFormat="1" ht="12.75" customHeight="1">
      <c r="A2" s="200" t="s">
        <v>257</v>
      </c>
      <c r="B2" s="200" t="s">
        <v>258</v>
      </c>
      <c r="C2" s="211" t="s">
        <v>259</v>
      </c>
      <c r="D2" s="212"/>
      <c r="E2" s="212"/>
      <c r="F2" s="212"/>
      <c r="G2" s="212"/>
      <c r="H2" s="213"/>
      <c r="I2" s="211" t="s">
        <v>260</v>
      </c>
      <c r="J2" s="212"/>
      <c r="K2" s="212"/>
      <c r="L2" s="213"/>
      <c r="M2" s="206" t="s">
        <v>261</v>
      </c>
      <c r="N2" s="214" t="s">
        <v>262</v>
      </c>
      <c r="O2" s="216" t="s">
        <v>264</v>
      </c>
      <c r="P2" s="217"/>
      <c r="Q2" s="217"/>
      <c r="R2" s="216" t="s">
        <v>265</v>
      </c>
      <c r="S2" s="217"/>
      <c r="T2" s="217"/>
      <c r="U2" s="200" t="s">
        <v>25</v>
      </c>
      <c r="V2" s="209" t="s">
        <v>163</v>
      </c>
      <c r="W2" s="209" t="s">
        <v>437</v>
      </c>
      <c r="X2" s="200" t="s">
        <v>162</v>
      </c>
    </row>
    <row r="3" spans="1:24" s="5" customFormat="1" ht="13.5" thickBot="1">
      <c r="A3" s="201"/>
      <c r="B3" s="201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20</v>
      </c>
      <c r="J3" s="14" t="s">
        <v>1</v>
      </c>
      <c r="K3" s="14" t="s">
        <v>24</v>
      </c>
      <c r="L3" s="15" t="s">
        <v>44</v>
      </c>
      <c r="M3" s="207"/>
      <c r="N3" s="215"/>
      <c r="O3" s="218"/>
      <c r="P3" s="219"/>
      <c r="Q3" s="219"/>
      <c r="R3" s="218"/>
      <c r="S3" s="219"/>
      <c r="T3" s="219"/>
      <c r="U3" s="201"/>
      <c r="V3" s="210"/>
      <c r="W3" s="210"/>
      <c r="X3" s="201"/>
    </row>
    <row r="4" spans="1:25" s="5" customFormat="1" ht="13.5" thickBot="1">
      <c r="A4" s="23"/>
      <c r="C4" s="115"/>
      <c r="D4" s="115"/>
      <c r="E4" s="115"/>
      <c r="F4" s="115"/>
      <c r="G4" s="115"/>
      <c r="H4" s="20"/>
      <c r="I4" s="20"/>
      <c r="J4" s="20"/>
      <c r="K4" s="20"/>
      <c r="L4" s="20"/>
      <c r="M4" s="20"/>
      <c r="N4" s="20"/>
      <c r="O4" s="105"/>
      <c r="P4" s="57"/>
      <c r="Q4" s="57"/>
      <c r="R4" s="105"/>
      <c r="S4" s="57"/>
      <c r="T4" s="57"/>
      <c r="U4" s="16"/>
      <c r="V4" s="16"/>
      <c r="W4" s="16"/>
      <c r="X4" s="16"/>
      <c r="Y4" s="18"/>
    </row>
    <row r="5" spans="1:25" s="5" customFormat="1" ht="13.5" thickBot="1">
      <c r="A5" s="23"/>
      <c r="B5" s="156" t="str">
        <f>törzsanyag!B5</f>
        <v>Matematika törzsanyag</v>
      </c>
      <c r="C5" s="25"/>
      <c r="D5" s="117"/>
      <c r="E5" s="117"/>
      <c r="F5" s="117"/>
      <c r="G5" s="117"/>
      <c r="H5" s="149"/>
      <c r="I5" s="27"/>
      <c r="J5" s="117"/>
      <c r="K5" s="149"/>
      <c r="L5" s="26"/>
      <c r="M5" s="27">
        <f>törzsanyag!I14</f>
        <v>33</v>
      </c>
      <c r="N5" s="26"/>
      <c r="O5" s="105"/>
      <c r="P5" s="57"/>
      <c r="Q5" s="57"/>
      <c r="R5" s="105"/>
      <c r="S5" s="57"/>
      <c r="T5" s="57"/>
      <c r="U5" s="16"/>
      <c r="V5" s="16"/>
      <c r="W5" s="16"/>
      <c r="X5" s="16"/>
      <c r="Y5" s="18"/>
    </row>
    <row r="6" spans="1:25" s="5" customFormat="1" ht="13.5" thickBot="1">
      <c r="A6" s="23"/>
      <c r="B6" s="156" t="str">
        <f>törzsanyag!B17</f>
        <v>Numerikus matematika, informatika</v>
      </c>
      <c r="C6" s="25"/>
      <c r="D6" s="117"/>
      <c r="E6" s="117"/>
      <c r="F6" s="117"/>
      <c r="G6" s="117"/>
      <c r="H6" s="149"/>
      <c r="I6" s="27"/>
      <c r="J6" s="117"/>
      <c r="K6" s="149"/>
      <c r="L6" s="26"/>
      <c r="M6" s="27">
        <f>törzsanyag!I22</f>
        <v>9</v>
      </c>
      <c r="N6" s="26"/>
      <c r="O6" s="105"/>
      <c r="P6" s="57"/>
      <c r="Q6" s="57"/>
      <c r="R6" s="105"/>
      <c r="S6" s="57"/>
      <c r="T6" s="57"/>
      <c r="U6" s="16"/>
      <c r="V6" s="16"/>
      <c r="W6" s="16"/>
      <c r="X6" s="16"/>
      <c r="Y6" s="18"/>
    </row>
    <row r="7" spans="1:25" s="5" customFormat="1" ht="13.5" thickBot="1">
      <c r="A7" s="23"/>
      <c r="B7" s="156" t="str">
        <f>törzsanyag!B25</f>
        <v>Fizika törzsanyag</v>
      </c>
      <c r="C7" s="25"/>
      <c r="D7" s="117"/>
      <c r="E7" s="117"/>
      <c r="F7" s="117"/>
      <c r="G7" s="117"/>
      <c r="H7" s="149"/>
      <c r="I7" s="27"/>
      <c r="J7" s="117"/>
      <c r="K7" s="149"/>
      <c r="L7" s="26"/>
      <c r="M7" s="27">
        <f>törzsanyag!I36</f>
        <v>39</v>
      </c>
      <c r="N7" s="26"/>
      <c r="O7" s="105"/>
      <c r="P7" s="57"/>
      <c r="Q7" s="57"/>
      <c r="R7" s="105"/>
      <c r="S7" s="57"/>
      <c r="T7" s="57"/>
      <c r="U7" s="16"/>
      <c r="V7" s="16"/>
      <c r="W7" s="16"/>
      <c r="X7" s="16"/>
      <c r="Y7" s="18"/>
    </row>
    <row r="8" spans="1:25" s="5" customFormat="1" ht="13.5" thickBot="1">
      <c r="A8" s="23"/>
      <c r="B8" s="156" t="str">
        <f>törzsanyag!B40</f>
        <v>Fizika laboratórium</v>
      </c>
      <c r="C8" s="25"/>
      <c r="D8" s="117"/>
      <c r="E8" s="117"/>
      <c r="F8" s="117"/>
      <c r="G8" s="117"/>
      <c r="H8" s="149"/>
      <c r="I8" s="27"/>
      <c r="J8" s="117"/>
      <c r="K8" s="149"/>
      <c r="L8" s="26"/>
      <c r="M8" s="27">
        <f>törzsanyag!I45</f>
        <v>18</v>
      </c>
      <c r="N8" s="26"/>
      <c r="O8" s="105"/>
      <c r="P8" s="57"/>
      <c r="Q8" s="57"/>
      <c r="R8" s="105"/>
      <c r="S8" s="57"/>
      <c r="T8" s="57"/>
      <c r="U8" s="16"/>
      <c r="V8" s="16"/>
      <c r="W8" s="16"/>
      <c r="X8" s="16"/>
      <c r="Y8" s="18"/>
    </row>
    <row r="9" spans="1:25" s="5" customFormat="1" ht="13.5" thickBot="1">
      <c r="A9" s="23"/>
      <c r="B9" s="156" t="str">
        <f>törzsanyag!B48</f>
        <v>Elméleti Fizika A</v>
      </c>
      <c r="C9" s="25"/>
      <c r="D9" s="117"/>
      <c r="E9" s="117"/>
      <c r="F9" s="117"/>
      <c r="G9" s="117"/>
      <c r="H9" s="149"/>
      <c r="I9" s="27"/>
      <c r="J9" s="117"/>
      <c r="K9" s="149"/>
      <c r="L9" s="26"/>
      <c r="M9" s="27">
        <f>törzsanyag!I54</f>
        <v>36</v>
      </c>
      <c r="N9" s="26"/>
      <c r="O9" s="105"/>
      <c r="P9" s="57"/>
      <c r="Q9" s="57"/>
      <c r="R9" s="105"/>
      <c r="S9" s="57"/>
      <c r="T9" s="57"/>
      <c r="U9" s="16"/>
      <c r="V9" s="16"/>
      <c r="W9" s="16"/>
      <c r="X9" s="16"/>
      <c r="Y9" s="18"/>
    </row>
    <row r="10" spans="1:25" s="5" customFormat="1" ht="13.5" thickBot="1">
      <c r="A10" s="23"/>
      <c r="B10" s="156" t="str">
        <f>törzsanyag!B66</f>
        <v>Szakdolgozat</v>
      </c>
      <c r="C10" s="25"/>
      <c r="D10" s="117"/>
      <c r="E10" s="117"/>
      <c r="F10" s="117"/>
      <c r="G10" s="117"/>
      <c r="H10" s="149"/>
      <c r="I10" s="27"/>
      <c r="J10" s="117"/>
      <c r="K10" s="149"/>
      <c r="L10" s="26"/>
      <c r="M10" s="27">
        <f>törzsanyag!I69</f>
        <v>10</v>
      </c>
      <c r="N10" s="26"/>
      <c r="O10" s="105"/>
      <c r="P10" s="57"/>
      <c r="Q10" s="57"/>
      <c r="R10" s="105"/>
      <c r="S10" s="57"/>
      <c r="T10" s="57"/>
      <c r="U10" s="16"/>
      <c r="V10" s="16"/>
      <c r="W10" s="16"/>
      <c r="X10" s="16"/>
      <c r="Y10" s="18"/>
    </row>
    <row r="11" spans="1:25" s="5" customFormat="1" ht="12.75">
      <c r="A11" s="23"/>
      <c r="B11" s="155" t="s">
        <v>266</v>
      </c>
      <c r="C11" s="29">
        <f>törzsanyag!C13+törzsanyag!C21+törzsanyag!C35+törzsanyag!C44+törzsanyag!C53+törzsanyag!C68</f>
        <v>20</v>
      </c>
      <c r="D11" s="29">
        <f>törzsanyag!D13+törzsanyag!D21+törzsanyag!D35+törzsanyag!D44+törzsanyag!D53+törzsanyag!D68</f>
        <v>20</v>
      </c>
      <c r="E11" s="29">
        <f>törzsanyag!E13+törzsanyag!E21+törzsanyag!E35+törzsanyag!E44+törzsanyag!E53+törzsanyag!E68</f>
        <v>18</v>
      </c>
      <c r="F11" s="29">
        <f>törzsanyag!F13+törzsanyag!F21+törzsanyag!F35+törzsanyag!F44+törzsanyag!F53+törzsanyag!F68</f>
        <v>16</v>
      </c>
      <c r="G11" s="29">
        <f>törzsanyag!G13+törzsanyag!G21+törzsanyag!G35+törzsanyag!G44+törzsanyag!G53+törzsanyag!G68</f>
        <v>10</v>
      </c>
      <c r="H11" s="29">
        <f>törzsanyag!H13+törzsanyag!H21+törzsanyag!H35+törzsanyag!H44+törzsanyag!H53+törzsanyag!H68</f>
        <v>6</v>
      </c>
      <c r="I11" s="208">
        <f>SUM(C11:H11)</f>
        <v>90</v>
      </c>
      <c r="J11" s="208"/>
      <c r="K11" s="208"/>
      <c r="L11" s="208"/>
      <c r="M11" s="20"/>
      <c r="N11" s="20"/>
      <c r="O11" s="105"/>
      <c r="P11" s="57"/>
      <c r="Q11" s="57"/>
      <c r="R11" s="105"/>
      <c r="S11" s="57"/>
      <c r="T11" s="57"/>
      <c r="U11" s="16"/>
      <c r="V11" s="16"/>
      <c r="W11" s="16"/>
      <c r="X11" s="16"/>
      <c r="Y11" s="18"/>
    </row>
    <row r="12" spans="1:25" s="5" customFormat="1" ht="12.75">
      <c r="A12" s="23"/>
      <c r="B12" s="130" t="s">
        <v>267</v>
      </c>
      <c r="C12" s="31">
        <f>törzsanyag!C14+törzsanyag!C22+törzsanyag!C36+törzsanyag!C45+törzsanyag!C54+törzsanyag!C69</f>
        <v>30</v>
      </c>
      <c r="D12" s="31">
        <f>törzsanyag!D14+törzsanyag!D22+törzsanyag!D36+törzsanyag!D45+törzsanyag!D54+törzsanyag!D69</f>
        <v>30</v>
      </c>
      <c r="E12" s="31">
        <f>törzsanyag!E14+törzsanyag!E22+törzsanyag!E36+törzsanyag!E45+törzsanyag!E54+törzsanyag!E69</f>
        <v>27</v>
      </c>
      <c r="F12" s="31">
        <f>törzsanyag!F14+törzsanyag!F22+törzsanyag!F36+törzsanyag!F45+törzsanyag!F54+törzsanyag!F69</f>
        <v>24</v>
      </c>
      <c r="G12" s="31">
        <f>törzsanyag!G14+törzsanyag!G22+törzsanyag!G36+törzsanyag!G45+törzsanyag!G54+törzsanyag!G69</f>
        <v>15</v>
      </c>
      <c r="H12" s="31">
        <f>törzsanyag!H14+törzsanyag!H22+törzsanyag!H36+törzsanyag!H45+törzsanyag!H54+törzsanyag!H69</f>
        <v>19</v>
      </c>
      <c r="I12" s="205">
        <f>SUM(C12:H12)</f>
        <v>145</v>
      </c>
      <c r="J12" s="205"/>
      <c r="K12" s="205"/>
      <c r="L12" s="205"/>
      <c r="M12" s="20"/>
      <c r="N12" s="20"/>
      <c r="O12" s="105"/>
      <c r="P12" s="57"/>
      <c r="Q12" s="57"/>
      <c r="R12" s="105"/>
      <c r="S12" s="57"/>
      <c r="T12" s="57"/>
      <c r="U12" s="16"/>
      <c r="V12" s="16"/>
      <c r="W12" s="16"/>
      <c r="X12" s="16"/>
      <c r="Y12" s="18"/>
    </row>
    <row r="13" spans="1:25" s="5" customFormat="1" ht="12.75">
      <c r="A13" s="23"/>
      <c r="B13" s="131" t="s">
        <v>281</v>
      </c>
      <c r="C13" s="128">
        <f>törzsanyag!C15+törzsanyag!C23+törzsanyag!C37+törzsanyag!C46+törzsanyag!C55+törzsanyag!C70</f>
        <v>3</v>
      </c>
      <c r="D13" s="128">
        <f>törzsanyag!D15+törzsanyag!D23+törzsanyag!D37+törzsanyag!D46+törzsanyag!D55+törzsanyag!D70</f>
        <v>3</v>
      </c>
      <c r="E13" s="128">
        <f>törzsanyag!E15+törzsanyag!E23+törzsanyag!E37+törzsanyag!E46+törzsanyag!E55+törzsanyag!E70</f>
        <v>3</v>
      </c>
      <c r="F13" s="128">
        <f>törzsanyag!F15+törzsanyag!F23+törzsanyag!F37+törzsanyag!F46+törzsanyag!F55+törzsanyag!F70</f>
        <v>3</v>
      </c>
      <c r="G13" s="128">
        <f>törzsanyag!G15+törzsanyag!G23+törzsanyag!G37+törzsanyag!G46+törzsanyag!G55+törzsanyag!G70</f>
        <v>1</v>
      </c>
      <c r="H13" s="128">
        <f>törzsanyag!H15+törzsanyag!H23+törzsanyag!H37+törzsanyag!H46+törzsanyag!H55+törzsanyag!H70</f>
        <v>1</v>
      </c>
      <c r="I13" s="203">
        <f>SUM(C13:H13)</f>
        <v>14</v>
      </c>
      <c r="J13" s="203"/>
      <c r="K13" s="203"/>
      <c r="L13" s="203"/>
      <c r="M13" s="20"/>
      <c r="N13" s="20"/>
      <c r="O13" s="105"/>
      <c r="P13" s="57"/>
      <c r="Q13" s="57"/>
      <c r="R13" s="105"/>
      <c r="S13" s="57"/>
      <c r="T13" s="57"/>
      <c r="U13" s="16"/>
      <c r="V13" s="16"/>
      <c r="W13" s="16"/>
      <c r="X13" s="16"/>
      <c r="Y13" s="18"/>
    </row>
    <row r="14" spans="1:25" s="5" customFormat="1" ht="12.75">
      <c r="A14" s="23"/>
      <c r="C14" s="115"/>
      <c r="D14" s="115"/>
      <c r="E14" s="115"/>
      <c r="F14" s="115"/>
      <c r="G14" s="115"/>
      <c r="H14" s="20"/>
      <c r="I14" s="20"/>
      <c r="J14" s="20"/>
      <c r="K14" s="20"/>
      <c r="L14" s="20"/>
      <c r="M14" s="20"/>
      <c r="N14" s="20"/>
      <c r="O14" s="105"/>
      <c r="P14" s="57"/>
      <c r="Q14" s="57"/>
      <c r="R14" s="105"/>
      <c r="S14" s="57"/>
      <c r="T14" s="57"/>
      <c r="U14" s="16"/>
      <c r="V14" s="16"/>
      <c r="W14" s="16"/>
      <c r="X14" s="16"/>
      <c r="Y14" s="18"/>
    </row>
    <row r="15" spans="1:24" s="5" customFormat="1" ht="13.5" thickBot="1">
      <c r="A15" s="22"/>
      <c r="B15" s="22" t="s">
        <v>324</v>
      </c>
      <c r="C15" s="115"/>
      <c r="D15" s="115"/>
      <c r="E15" s="115"/>
      <c r="F15" s="115"/>
      <c r="G15" s="115"/>
      <c r="H15" s="115"/>
      <c r="I15" s="119"/>
      <c r="J15" s="119"/>
      <c r="K15" s="119"/>
      <c r="L15" s="119"/>
      <c r="M15" s="148"/>
      <c r="N15" s="115"/>
      <c r="O15" s="106"/>
      <c r="P15" s="63"/>
      <c r="Q15" s="63"/>
      <c r="R15" s="106"/>
      <c r="S15" s="63"/>
      <c r="T15" s="63"/>
      <c r="U15" s="57" t="s">
        <v>157</v>
      </c>
      <c r="V15" s="57" t="s">
        <v>113</v>
      </c>
      <c r="W15" s="57"/>
      <c r="X15" s="57"/>
    </row>
    <row r="16" spans="1:24" s="5" customFormat="1" ht="13.5" thickBot="1">
      <c r="A16" s="81" t="s">
        <v>352</v>
      </c>
      <c r="B16" s="17" t="s">
        <v>342</v>
      </c>
      <c r="C16" s="25"/>
      <c r="D16" s="117"/>
      <c r="E16" s="117" t="s">
        <v>0</v>
      </c>
      <c r="F16" s="117"/>
      <c r="G16" s="117"/>
      <c r="H16" s="149"/>
      <c r="I16" s="27"/>
      <c r="J16" s="117"/>
      <c r="K16" s="117">
        <v>2</v>
      </c>
      <c r="L16" s="26">
        <v>1</v>
      </c>
      <c r="M16" s="27">
        <v>3</v>
      </c>
      <c r="N16" s="26" t="s">
        <v>270</v>
      </c>
      <c r="O16" s="190" t="s">
        <v>1</v>
      </c>
      <c r="P16" s="191" t="str">
        <f>törzsanyag!A$18</f>
        <v>szamalapf19la</v>
      </c>
      <c r="Q16" s="192" t="str">
        <f>törzsanyag!B$18</f>
        <v>Számítógépes alapismeretek</v>
      </c>
      <c r="R16" s="147"/>
      <c r="S16" s="79"/>
      <c r="T16" s="69"/>
      <c r="U16" s="81" t="s">
        <v>343</v>
      </c>
      <c r="V16" s="81" t="s">
        <v>376</v>
      </c>
      <c r="W16" s="81" t="s">
        <v>441</v>
      </c>
      <c r="X16" s="81" t="s">
        <v>375</v>
      </c>
    </row>
    <row r="17" spans="1:24" s="5" customFormat="1" ht="13.5" thickBot="1">
      <c r="A17" s="98" t="s">
        <v>354</v>
      </c>
      <c r="B17" s="96" t="s">
        <v>392</v>
      </c>
      <c r="C17" s="41"/>
      <c r="D17" s="123"/>
      <c r="E17" s="123"/>
      <c r="F17" s="123" t="s">
        <v>0</v>
      </c>
      <c r="G17" s="123"/>
      <c r="H17" s="42"/>
      <c r="I17" s="41">
        <v>2</v>
      </c>
      <c r="J17" s="123"/>
      <c r="K17" s="152">
        <v>2</v>
      </c>
      <c r="L17" s="152">
        <v>1</v>
      </c>
      <c r="M17" s="41">
        <v>6</v>
      </c>
      <c r="N17" s="42" t="s">
        <v>269</v>
      </c>
      <c r="O17" s="190" t="s">
        <v>1</v>
      </c>
      <c r="P17" s="191" t="str">
        <f>törzsanyag!A$19</f>
        <v>fiznum1f19la</v>
      </c>
      <c r="Q17" s="192" t="str">
        <f>törzsanyag!B$19</f>
        <v>A fizika numerikus módszerei 1</v>
      </c>
      <c r="R17" s="147"/>
      <c r="S17" s="79"/>
      <c r="T17" s="69"/>
      <c r="U17" s="95" t="s">
        <v>157</v>
      </c>
      <c r="V17" s="95" t="s">
        <v>113</v>
      </c>
      <c r="W17" s="95" t="s">
        <v>439</v>
      </c>
      <c r="X17" s="95" t="s">
        <v>391</v>
      </c>
    </row>
    <row r="18" spans="1:24" s="5" customFormat="1" ht="13.5" thickBot="1">
      <c r="A18" s="97" t="s">
        <v>355</v>
      </c>
      <c r="B18" s="94" t="s">
        <v>344</v>
      </c>
      <c r="C18" s="37"/>
      <c r="D18" s="121"/>
      <c r="E18" s="121"/>
      <c r="F18" s="121"/>
      <c r="G18" s="121" t="s">
        <v>0</v>
      </c>
      <c r="H18" s="38"/>
      <c r="I18" s="37">
        <v>2</v>
      </c>
      <c r="J18" s="121"/>
      <c r="K18" s="151">
        <v>2</v>
      </c>
      <c r="L18" s="151">
        <v>1</v>
      </c>
      <c r="M18" s="37">
        <v>6</v>
      </c>
      <c r="N18" s="38" t="s">
        <v>269</v>
      </c>
      <c r="O18" s="53" t="s">
        <v>263</v>
      </c>
      <c r="P18" s="102" t="str">
        <f>törzsanyag!A$19</f>
        <v>fiznum1f19la</v>
      </c>
      <c r="Q18" s="69" t="str">
        <f>törzsanyag!B$19</f>
        <v>A fizika numerikus módszerei 1</v>
      </c>
      <c r="R18" s="147"/>
      <c r="S18" s="79"/>
      <c r="T18" s="69"/>
      <c r="U18" s="88" t="s">
        <v>63</v>
      </c>
      <c r="V18" s="88" t="s">
        <v>75</v>
      </c>
      <c r="W18" s="88" t="s">
        <v>441</v>
      </c>
      <c r="X18" s="88" t="s">
        <v>395</v>
      </c>
    </row>
    <row r="19" spans="1:24" s="5" customFormat="1" ht="13.5" thickBot="1">
      <c r="A19" s="81" t="s">
        <v>356</v>
      </c>
      <c r="B19" s="17" t="s">
        <v>28</v>
      </c>
      <c r="C19" s="25"/>
      <c r="D19" s="117"/>
      <c r="E19" s="117"/>
      <c r="F19" s="117"/>
      <c r="G19" s="117" t="s">
        <v>0</v>
      </c>
      <c r="H19" s="149"/>
      <c r="I19" s="27"/>
      <c r="J19" s="117"/>
      <c r="K19" s="117">
        <v>3</v>
      </c>
      <c r="L19" s="26">
        <v>1</v>
      </c>
      <c r="M19" s="27">
        <v>5</v>
      </c>
      <c r="N19" s="26" t="s">
        <v>270</v>
      </c>
      <c r="O19" s="53" t="s">
        <v>263</v>
      </c>
      <c r="P19" s="102" t="str">
        <f>törzsanyag!A$19</f>
        <v>fiznum1f19la</v>
      </c>
      <c r="Q19" s="69" t="str">
        <f>törzsanyag!B$19</f>
        <v>A fizika numerikus módszerei 1</v>
      </c>
      <c r="R19" s="147" t="s">
        <v>263</v>
      </c>
      <c r="S19" s="79" t="str">
        <f>törzsanyag!A$41</f>
        <v>fizlab1f19la</v>
      </c>
      <c r="T19" s="69" t="str">
        <f>törzsanyag!B$41</f>
        <v>Fizikai alapmérések</v>
      </c>
      <c r="U19" s="81" t="s">
        <v>161</v>
      </c>
      <c r="V19" s="81" t="s">
        <v>114</v>
      </c>
      <c r="W19" s="81" t="s">
        <v>441</v>
      </c>
      <c r="X19" s="81" t="s">
        <v>115</v>
      </c>
    </row>
    <row r="20" spans="1:24" s="5" customFormat="1" ht="13.5" thickBot="1">
      <c r="A20" s="85"/>
      <c r="B20" s="28" t="s">
        <v>389</v>
      </c>
      <c r="C20" s="27"/>
      <c r="D20" s="117"/>
      <c r="E20" s="117"/>
      <c r="F20" s="117"/>
      <c r="G20" s="117"/>
      <c r="H20" s="26" t="s">
        <v>0</v>
      </c>
      <c r="I20" s="27">
        <v>2</v>
      </c>
      <c r="J20" s="117"/>
      <c r="K20" s="149"/>
      <c r="L20" s="26"/>
      <c r="M20" s="27">
        <v>3</v>
      </c>
      <c r="N20" s="26"/>
      <c r="O20" s="138"/>
      <c r="P20" s="77"/>
      <c r="Q20" s="76"/>
      <c r="R20" s="146"/>
      <c r="S20" s="75"/>
      <c r="T20" s="76"/>
      <c r="U20" s="81"/>
      <c r="V20" s="81"/>
      <c r="W20" s="81"/>
      <c r="X20" s="81"/>
    </row>
    <row r="21" spans="1:24" s="5" customFormat="1" ht="13.5" thickBot="1">
      <c r="A21" s="85"/>
      <c r="B21" s="28" t="s">
        <v>389</v>
      </c>
      <c r="C21" s="27"/>
      <c r="D21" s="117"/>
      <c r="E21" s="117"/>
      <c r="F21" s="117"/>
      <c r="G21" s="117"/>
      <c r="H21" s="26" t="s">
        <v>0</v>
      </c>
      <c r="I21" s="27">
        <v>2</v>
      </c>
      <c r="J21" s="117"/>
      <c r="K21" s="149"/>
      <c r="L21" s="26"/>
      <c r="M21" s="27">
        <v>3</v>
      </c>
      <c r="N21" s="26"/>
      <c r="O21" s="138"/>
      <c r="P21" s="77"/>
      <c r="Q21" s="76"/>
      <c r="R21" s="146"/>
      <c r="S21" s="75"/>
      <c r="T21" s="76"/>
      <c r="U21" s="81"/>
      <c r="V21" s="81"/>
      <c r="W21" s="81"/>
      <c r="X21" s="81"/>
    </row>
    <row r="22" spans="1:24" s="4" customFormat="1" ht="12.75">
      <c r="A22" s="3"/>
      <c r="B22" s="129" t="s">
        <v>266</v>
      </c>
      <c r="C22" s="29">
        <f aca="true" t="shared" si="0" ref="C22:H22">SUMIF(C16:C21,"=x",$I16:$I21)+SUMIF(C16:C21,"=x",$J16:$J21)+SUMIF(C16:C21,"=x",$K16:$K21)</f>
        <v>0</v>
      </c>
      <c r="D22" s="29">
        <f t="shared" si="0"/>
        <v>0</v>
      </c>
      <c r="E22" s="29">
        <f t="shared" si="0"/>
        <v>2</v>
      </c>
      <c r="F22" s="29">
        <f t="shared" si="0"/>
        <v>4</v>
      </c>
      <c r="G22" s="29">
        <f t="shared" si="0"/>
        <v>7</v>
      </c>
      <c r="H22" s="29">
        <f t="shared" si="0"/>
        <v>4</v>
      </c>
      <c r="I22" s="204">
        <f>SUM(C22:H22)</f>
        <v>17</v>
      </c>
      <c r="J22" s="204"/>
      <c r="K22" s="204"/>
      <c r="L22" s="204"/>
      <c r="M22" s="150"/>
      <c r="N22" s="124"/>
      <c r="O22" s="110"/>
      <c r="P22" s="71"/>
      <c r="Q22" s="71"/>
      <c r="R22" s="110"/>
      <c r="S22" s="71"/>
      <c r="T22" s="71"/>
      <c r="U22" s="82"/>
      <c r="V22" s="82"/>
      <c r="W22" s="82"/>
      <c r="X22" s="82"/>
    </row>
    <row r="23" spans="1:24" s="7" customFormat="1" ht="12.75">
      <c r="A23" s="6"/>
      <c r="B23" s="130" t="s">
        <v>267</v>
      </c>
      <c r="C23" s="31">
        <f aca="true" t="shared" si="1" ref="C23:H23">SUMIF(C16:C21,"=x",$M16:$M21)</f>
        <v>0</v>
      </c>
      <c r="D23" s="31">
        <f t="shared" si="1"/>
        <v>0</v>
      </c>
      <c r="E23" s="31">
        <f t="shared" si="1"/>
        <v>3</v>
      </c>
      <c r="F23" s="31">
        <f t="shared" si="1"/>
        <v>6</v>
      </c>
      <c r="G23" s="31">
        <f t="shared" si="1"/>
        <v>11</v>
      </c>
      <c r="H23" s="31">
        <f t="shared" si="1"/>
        <v>6</v>
      </c>
      <c r="I23" s="205">
        <f>SUM(C23:H23)</f>
        <v>26</v>
      </c>
      <c r="J23" s="205"/>
      <c r="K23" s="205"/>
      <c r="L23" s="205"/>
      <c r="M23" s="134"/>
      <c r="N23" s="32"/>
      <c r="O23" s="107"/>
      <c r="P23" s="67"/>
      <c r="Q23" s="67"/>
      <c r="R23" s="107"/>
      <c r="S23" s="67"/>
      <c r="T23" s="67"/>
      <c r="U23" s="67"/>
      <c r="V23" s="67"/>
      <c r="W23" s="67"/>
      <c r="X23" s="67"/>
    </row>
    <row r="24" spans="1:20" ht="12.75">
      <c r="A24" s="34"/>
      <c r="B24" s="131" t="s">
        <v>281</v>
      </c>
      <c r="C24" s="128">
        <f aca="true" t="shared" si="2" ref="C24:H24">SUMPRODUCT(--(C16:C21="x"),--($N16:$N21="K"))</f>
        <v>0</v>
      </c>
      <c r="D24" s="128">
        <f t="shared" si="2"/>
        <v>0</v>
      </c>
      <c r="E24" s="128">
        <f t="shared" si="2"/>
        <v>0</v>
      </c>
      <c r="F24" s="128">
        <f t="shared" si="2"/>
        <v>1</v>
      </c>
      <c r="G24" s="128">
        <f t="shared" si="2"/>
        <v>1</v>
      </c>
      <c r="H24" s="128">
        <f t="shared" si="2"/>
        <v>0</v>
      </c>
      <c r="I24" s="203">
        <f>SUM(C24:H24)</f>
        <v>2</v>
      </c>
      <c r="J24" s="203"/>
      <c r="K24" s="203"/>
      <c r="L24" s="203"/>
      <c r="M24" s="34"/>
      <c r="N24" s="11"/>
      <c r="O24" s="112"/>
      <c r="P24" s="73"/>
      <c r="Q24" s="73"/>
      <c r="R24" s="112"/>
      <c r="S24" s="73"/>
      <c r="T24" s="73"/>
    </row>
    <row r="25" spans="1:14" ht="63.75" customHeight="1">
      <c r="A25" s="202" t="s">
        <v>431</v>
      </c>
      <c r="B25" s="202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20" ht="12.75">
      <c r="A26" s="34"/>
      <c r="B26" s="11"/>
      <c r="C26" s="33"/>
      <c r="D26" s="33"/>
      <c r="E26" s="33"/>
      <c r="F26" s="33"/>
      <c r="G26" s="33"/>
      <c r="H26" s="33"/>
      <c r="M26" s="34"/>
      <c r="N26" s="11"/>
      <c r="O26" s="112"/>
      <c r="P26" s="73"/>
      <c r="Q26" s="73"/>
      <c r="R26" s="112"/>
      <c r="S26" s="73"/>
      <c r="T26" s="73"/>
    </row>
    <row r="27" spans="1:24" s="5" customFormat="1" ht="13.5" thickBot="1">
      <c r="A27" s="174"/>
      <c r="B27" s="174" t="s">
        <v>390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48"/>
      <c r="N27" s="115"/>
      <c r="O27" s="105"/>
      <c r="P27" s="57"/>
      <c r="Q27" s="57"/>
      <c r="R27" s="105"/>
      <c r="S27" s="57"/>
      <c r="T27" s="57"/>
      <c r="U27" s="57"/>
      <c r="V27" s="57"/>
      <c r="W27" s="57"/>
      <c r="X27" s="57"/>
    </row>
    <row r="28" spans="1:24" s="5" customFormat="1" ht="13.5" thickBot="1">
      <c r="A28" s="198" t="s">
        <v>432</v>
      </c>
      <c r="B28" s="17" t="s">
        <v>393</v>
      </c>
      <c r="C28" s="25"/>
      <c r="D28" s="117"/>
      <c r="E28" s="117"/>
      <c r="F28" s="117"/>
      <c r="G28" s="117" t="s">
        <v>345</v>
      </c>
      <c r="H28" s="149"/>
      <c r="I28" s="27">
        <v>2</v>
      </c>
      <c r="J28" s="117"/>
      <c r="K28" s="117"/>
      <c r="L28" s="26"/>
      <c r="M28" s="27">
        <v>3</v>
      </c>
      <c r="N28" s="26" t="s">
        <v>269</v>
      </c>
      <c r="O28" s="194" t="s">
        <v>1</v>
      </c>
      <c r="P28" s="195" t="str">
        <f>A$17</f>
        <v>korszam1f19va</v>
      </c>
      <c r="Q28" s="196" t="str">
        <f>B$17</f>
        <v>Korszerű számítástechnikai módszerek a fizikában 1</v>
      </c>
      <c r="R28" s="146"/>
      <c r="S28" s="75"/>
      <c r="T28" s="76"/>
      <c r="U28" s="81" t="s">
        <v>157</v>
      </c>
      <c r="V28" s="81" t="s">
        <v>113</v>
      </c>
      <c r="W28" s="81" t="s">
        <v>439</v>
      </c>
      <c r="X28" s="81" t="s">
        <v>394</v>
      </c>
    </row>
    <row r="29" spans="1:24" s="5" customFormat="1" ht="13.5" thickBot="1">
      <c r="A29" s="81" t="s">
        <v>424</v>
      </c>
      <c r="B29" s="17" t="s">
        <v>425</v>
      </c>
      <c r="C29" s="25"/>
      <c r="D29" s="117"/>
      <c r="E29" s="117"/>
      <c r="F29" s="117"/>
      <c r="G29" s="117"/>
      <c r="H29" s="149" t="s">
        <v>345</v>
      </c>
      <c r="I29" s="27">
        <v>2</v>
      </c>
      <c r="J29" s="117"/>
      <c r="K29" s="117"/>
      <c r="L29" s="26"/>
      <c r="M29" s="27">
        <v>3</v>
      </c>
      <c r="N29" s="26" t="s">
        <v>269</v>
      </c>
      <c r="O29" s="53" t="s">
        <v>263</v>
      </c>
      <c r="P29" s="102" t="str">
        <f>törzsanyag!A$12</f>
        <v>valszamf19va</v>
      </c>
      <c r="Q29" s="69" t="str">
        <f>törzsanyag!B$12</f>
        <v>Valószínűségszámítás és statisztika a fizikában</v>
      </c>
      <c r="R29" s="147"/>
      <c r="S29" s="79"/>
      <c r="T29" s="69"/>
      <c r="U29" s="81" t="s">
        <v>157</v>
      </c>
      <c r="V29" s="81" t="s">
        <v>113</v>
      </c>
      <c r="W29" s="81" t="s">
        <v>439</v>
      </c>
      <c r="X29" s="81" t="s">
        <v>447</v>
      </c>
    </row>
    <row r="30" spans="1:24" s="5" customFormat="1" ht="13.5" thickBot="1">
      <c r="A30" s="81" t="s">
        <v>428</v>
      </c>
      <c r="B30" s="17" t="s">
        <v>426</v>
      </c>
      <c r="C30" s="25"/>
      <c r="D30" s="117"/>
      <c r="E30" s="117"/>
      <c r="F30" s="117"/>
      <c r="G30" s="117"/>
      <c r="H30" s="149" t="s">
        <v>345</v>
      </c>
      <c r="I30" s="27"/>
      <c r="J30" s="117"/>
      <c r="K30" s="117">
        <v>2</v>
      </c>
      <c r="L30" s="26">
        <v>1</v>
      </c>
      <c r="M30" s="27">
        <v>3</v>
      </c>
      <c r="N30" s="26" t="s">
        <v>270</v>
      </c>
      <c r="O30" s="53" t="s">
        <v>263</v>
      </c>
      <c r="P30" s="102" t="str">
        <f>törzsanyag!A$11</f>
        <v>matmodszf19va</v>
      </c>
      <c r="Q30" s="69" t="str">
        <f>törzsanyag!B$11</f>
        <v>Matematikai módszerek a fizikában</v>
      </c>
      <c r="R30" s="147"/>
      <c r="S30" s="79"/>
      <c r="T30" s="69"/>
      <c r="U30" s="88" t="s">
        <v>161</v>
      </c>
      <c r="V30" s="88" t="s">
        <v>114</v>
      </c>
      <c r="W30" s="88" t="s">
        <v>441</v>
      </c>
      <c r="X30" s="88" t="s">
        <v>427</v>
      </c>
    </row>
    <row r="31" spans="1:24" s="5" customFormat="1" ht="13.5" thickBot="1">
      <c r="A31" s="81" t="s">
        <v>357</v>
      </c>
      <c r="B31" s="17" t="s">
        <v>171</v>
      </c>
      <c r="C31" s="25"/>
      <c r="D31" s="117"/>
      <c r="E31" s="117"/>
      <c r="F31" s="117"/>
      <c r="G31" s="117"/>
      <c r="H31" s="149" t="s">
        <v>345</v>
      </c>
      <c r="I31" s="27"/>
      <c r="J31" s="117"/>
      <c r="K31" s="117">
        <v>2</v>
      </c>
      <c r="L31" s="26">
        <v>1</v>
      </c>
      <c r="M31" s="27">
        <v>3</v>
      </c>
      <c r="N31" s="26" t="s">
        <v>270</v>
      </c>
      <c r="O31" s="53" t="s">
        <v>263</v>
      </c>
      <c r="P31" s="102" t="str">
        <f>törzsanyag!A$19</f>
        <v>fiznum1f19la</v>
      </c>
      <c r="Q31" s="69" t="str">
        <f>törzsanyag!B$19</f>
        <v>A fizika numerikus módszerei 1</v>
      </c>
      <c r="R31" s="147"/>
      <c r="S31" s="79"/>
      <c r="T31" s="69"/>
      <c r="U31" s="81" t="s">
        <v>161</v>
      </c>
      <c r="V31" s="81" t="s">
        <v>114</v>
      </c>
      <c r="W31" s="81" t="s">
        <v>441</v>
      </c>
      <c r="X31" s="81" t="s">
        <v>116</v>
      </c>
    </row>
    <row r="32" spans="1:24" s="5" customFormat="1" ht="13.5" thickBot="1">
      <c r="A32" s="81" t="s">
        <v>433</v>
      </c>
      <c r="B32" s="17" t="s">
        <v>5</v>
      </c>
      <c r="C32" s="25"/>
      <c r="D32" s="117"/>
      <c r="E32" s="117"/>
      <c r="F32" s="117"/>
      <c r="G32" s="117"/>
      <c r="H32" s="149" t="s">
        <v>345</v>
      </c>
      <c r="I32" s="27"/>
      <c r="J32" s="117"/>
      <c r="K32" s="117">
        <v>2</v>
      </c>
      <c r="L32" s="26">
        <v>1</v>
      </c>
      <c r="M32" s="27">
        <v>3</v>
      </c>
      <c r="N32" s="26" t="s">
        <v>270</v>
      </c>
      <c r="O32" s="53" t="s">
        <v>263</v>
      </c>
      <c r="P32" s="102" t="str">
        <f>törzsanyag!A$19</f>
        <v>fiznum1f19la</v>
      </c>
      <c r="Q32" s="69" t="str">
        <f>törzsanyag!B$19</f>
        <v>A fizika numerikus módszerei 1</v>
      </c>
      <c r="R32" s="147"/>
      <c r="S32" s="79"/>
      <c r="T32" s="69"/>
      <c r="U32" s="81" t="s">
        <v>157</v>
      </c>
      <c r="V32" s="81" t="s">
        <v>113</v>
      </c>
      <c r="W32" s="81" t="s">
        <v>439</v>
      </c>
      <c r="X32" s="81" t="s">
        <v>434</v>
      </c>
    </row>
    <row r="33" spans="1:24" s="5" customFormat="1" ht="13.5" thickBot="1">
      <c r="A33" s="98" t="s">
        <v>429</v>
      </c>
      <c r="B33" s="96" t="s">
        <v>6</v>
      </c>
      <c r="C33" s="41"/>
      <c r="D33" s="123"/>
      <c r="E33" s="123"/>
      <c r="F33" s="123"/>
      <c r="G33" s="123"/>
      <c r="H33" s="42" t="s">
        <v>345</v>
      </c>
      <c r="I33" s="41">
        <v>2</v>
      </c>
      <c r="J33" s="123"/>
      <c r="K33" s="152">
        <v>2</v>
      </c>
      <c r="L33" s="152">
        <v>1</v>
      </c>
      <c r="M33" s="41">
        <v>6</v>
      </c>
      <c r="N33" s="42" t="s">
        <v>269</v>
      </c>
      <c r="O33" s="53" t="s">
        <v>263</v>
      </c>
      <c r="P33" s="102" t="str">
        <f>törzsanyag!A$19</f>
        <v>fiznum1f19la</v>
      </c>
      <c r="Q33" s="69" t="str">
        <f>törzsanyag!B$19</f>
        <v>A fizika numerikus módszerei 1</v>
      </c>
      <c r="R33" s="147"/>
      <c r="S33" s="79"/>
      <c r="T33" s="69"/>
      <c r="U33" s="95" t="s">
        <v>161</v>
      </c>
      <c r="V33" s="95" t="s">
        <v>114</v>
      </c>
      <c r="W33" s="95" t="s">
        <v>441</v>
      </c>
      <c r="X33" s="95" t="s">
        <v>172</v>
      </c>
    </row>
    <row r="34" spans="13:14" ht="12.75">
      <c r="M34" s="34"/>
      <c r="N34" s="11"/>
    </row>
    <row r="35" spans="1:24" s="5" customFormat="1" ht="13.5" thickBot="1">
      <c r="A35" s="22"/>
      <c r="B35" s="22" t="s">
        <v>43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20"/>
      <c r="N35" s="115"/>
      <c r="O35" s="105"/>
      <c r="P35" s="57"/>
      <c r="Q35" s="57"/>
      <c r="R35" s="105"/>
      <c r="S35" s="57"/>
      <c r="T35" s="57"/>
      <c r="U35" s="57"/>
      <c r="V35" s="57"/>
      <c r="W35" s="57"/>
      <c r="X35" s="57"/>
    </row>
    <row r="36" spans="1:24" s="5" customFormat="1" ht="13.5" thickBot="1">
      <c r="A36" s="81"/>
      <c r="B36" s="28" t="s">
        <v>42</v>
      </c>
      <c r="C36" s="27"/>
      <c r="D36" s="117"/>
      <c r="E36" s="117"/>
      <c r="F36" s="117"/>
      <c r="G36" s="117" t="s">
        <v>0</v>
      </c>
      <c r="H36" s="26"/>
      <c r="I36" s="27">
        <v>2</v>
      </c>
      <c r="J36" s="117"/>
      <c r="K36" s="117"/>
      <c r="L36" s="26"/>
      <c r="M36" s="49">
        <v>3</v>
      </c>
      <c r="N36" s="26"/>
      <c r="O36" s="24"/>
      <c r="P36" s="93"/>
      <c r="Q36" s="60"/>
      <c r="R36" s="24"/>
      <c r="S36" s="59"/>
      <c r="T36" s="60"/>
      <c r="U36" s="81"/>
      <c r="V36" s="81"/>
      <c r="W36" s="81"/>
      <c r="X36" s="81"/>
    </row>
    <row r="37" spans="1:24" s="5" customFormat="1" ht="13.5" thickBot="1">
      <c r="A37" s="81"/>
      <c r="B37" s="28" t="s">
        <v>42</v>
      </c>
      <c r="C37" s="27"/>
      <c r="D37" s="117"/>
      <c r="E37" s="117"/>
      <c r="F37" s="117"/>
      <c r="G37" s="117"/>
      <c r="H37" s="26" t="s">
        <v>0</v>
      </c>
      <c r="I37" s="27">
        <v>2</v>
      </c>
      <c r="J37" s="117"/>
      <c r="K37" s="117"/>
      <c r="L37" s="26"/>
      <c r="M37" s="49">
        <v>3</v>
      </c>
      <c r="N37" s="26"/>
      <c r="O37" s="24"/>
      <c r="P37" s="93"/>
      <c r="Q37" s="60"/>
      <c r="R37" s="24"/>
      <c r="S37" s="59"/>
      <c r="T37" s="60"/>
      <c r="U37" s="81"/>
      <c r="V37" s="81"/>
      <c r="W37" s="81"/>
      <c r="X37" s="81"/>
    </row>
    <row r="38" spans="1:24" s="5" customFormat="1" ht="13.5" thickBot="1">
      <c r="A38" s="81"/>
      <c r="B38" s="28" t="s">
        <v>42</v>
      </c>
      <c r="C38" s="27"/>
      <c r="D38" s="117"/>
      <c r="E38" s="117"/>
      <c r="F38" s="117"/>
      <c r="G38" s="117"/>
      <c r="H38" s="26" t="s">
        <v>0</v>
      </c>
      <c r="I38" s="27">
        <v>2</v>
      </c>
      <c r="J38" s="117"/>
      <c r="K38" s="117"/>
      <c r="L38" s="26"/>
      <c r="M38" s="49">
        <v>3</v>
      </c>
      <c r="N38" s="26"/>
      <c r="O38" s="24"/>
      <c r="P38" s="93"/>
      <c r="Q38" s="60"/>
      <c r="R38" s="24"/>
      <c r="S38" s="59"/>
      <c r="T38" s="60"/>
      <c r="U38" s="81"/>
      <c r="V38" s="81"/>
      <c r="W38" s="81"/>
      <c r="X38" s="81"/>
    </row>
    <row r="39" spans="1:24" s="4" customFormat="1" ht="12.75">
      <c r="A39" s="3"/>
      <c r="B39" s="129" t="s">
        <v>266</v>
      </c>
      <c r="C39" s="29">
        <f aca="true" t="shared" si="3" ref="C39:H39">SUMIF(C36:C38,"=x",$I36:$I38)+SUMIF(C36:C38,"=x",$J36:$J38)+SUMIF(C36:C38,"=x",$K36:$K38)</f>
        <v>0</v>
      </c>
      <c r="D39" s="29">
        <f t="shared" si="3"/>
        <v>0</v>
      </c>
      <c r="E39" s="29">
        <f t="shared" si="3"/>
        <v>0</v>
      </c>
      <c r="F39" s="29">
        <f t="shared" si="3"/>
        <v>0</v>
      </c>
      <c r="G39" s="29">
        <f t="shared" si="3"/>
        <v>2</v>
      </c>
      <c r="H39" s="29">
        <f t="shared" si="3"/>
        <v>4</v>
      </c>
      <c r="I39" s="204">
        <f>SUM(C39:H39)</f>
        <v>6</v>
      </c>
      <c r="J39" s="204"/>
      <c r="K39" s="204"/>
      <c r="L39" s="204"/>
      <c r="M39" s="133"/>
      <c r="N39" s="133"/>
      <c r="O39" s="30"/>
      <c r="P39" s="66"/>
      <c r="Q39" s="66"/>
      <c r="R39" s="30"/>
      <c r="S39" s="66"/>
      <c r="T39" s="66"/>
      <c r="U39" s="82"/>
      <c r="V39" s="82"/>
      <c r="W39" s="82"/>
      <c r="X39" s="82"/>
    </row>
    <row r="40" spans="1:24" s="7" customFormat="1" ht="12.75">
      <c r="A40" s="6"/>
      <c r="B40" s="130" t="s">
        <v>267</v>
      </c>
      <c r="C40" s="31">
        <f aca="true" t="shared" si="4" ref="C40:H40">SUMIF(C36:C38,"=x",$M36:$M38)</f>
        <v>0</v>
      </c>
      <c r="D40" s="31">
        <f t="shared" si="4"/>
        <v>0</v>
      </c>
      <c r="E40" s="31">
        <f t="shared" si="4"/>
        <v>0</v>
      </c>
      <c r="F40" s="31">
        <f t="shared" si="4"/>
        <v>0</v>
      </c>
      <c r="G40" s="31">
        <f t="shared" si="4"/>
        <v>3</v>
      </c>
      <c r="H40" s="31">
        <f t="shared" si="4"/>
        <v>6</v>
      </c>
      <c r="I40" s="205">
        <f>SUM(C40:H40)</f>
        <v>9</v>
      </c>
      <c r="J40" s="205"/>
      <c r="K40" s="205"/>
      <c r="L40" s="205"/>
      <c r="M40" s="134"/>
      <c r="N40" s="134"/>
      <c r="O40" s="107"/>
      <c r="P40" s="67"/>
      <c r="Q40" s="67"/>
      <c r="R40" s="107"/>
      <c r="S40" s="67"/>
      <c r="T40" s="67"/>
      <c r="U40" s="67"/>
      <c r="V40" s="67"/>
      <c r="W40" s="67"/>
      <c r="X40" s="67"/>
    </row>
    <row r="41" spans="1:24" s="7" customFormat="1" ht="12.75">
      <c r="A41" s="6"/>
      <c r="B41" s="131" t="s">
        <v>281</v>
      </c>
      <c r="C41" s="128">
        <f aca="true" t="shared" si="5" ref="C41:H41">SUMPRODUCT(--(C36:C38="x"),--($N36:$N38="K"))</f>
        <v>0</v>
      </c>
      <c r="D41" s="128">
        <f t="shared" si="5"/>
        <v>0</v>
      </c>
      <c r="E41" s="128">
        <f t="shared" si="5"/>
        <v>0</v>
      </c>
      <c r="F41" s="128">
        <f t="shared" si="5"/>
        <v>0</v>
      </c>
      <c r="G41" s="128">
        <f t="shared" si="5"/>
        <v>0</v>
      </c>
      <c r="H41" s="128">
        <f t="shared" si="5"/>
        <v>0</v>
      </c>
      <c r="I41" s="203">
        <f>SUM(C41:H41)</f>
        <v>0</v>
      </c>
      <c r="J41" s="203"/>
      <c r="K41" s="203"/>
      <c r="L41" s="203"/>
      <c r="M41" s="135"/>
      <c r="N41" s="135"/>
      <c r="O41" s="107"/>
      <c r="P41" s="67"/>
      <c r="Q41" s="67"/>
      <c r="R41" s="107"/>
      <c r="S41" s="67"/>
      <c r="T41" s="67"/>
      <c r="U41" s="67"/>
      <c r="V41" s="67"/>
      <c r="W41" s="67"/>
      <c r="X41" s="67"/>
    </row>
    <row r="42" spans="1:24" s="7" customFormat="1" ht="12.75">
      <c r="A42" s="6"/>
      <c r="B42" s="6"/>
      <c r="C42" s="31"/>
      <c r="D42" s="31"/>
      <c r="E42" s="31"/>
      <c r="F42" s="31"/>
      <c r="G42" s="31"/>
      <c r="H42" s="31"/>
      <c r="I42" s="125"/>
      <c r="J42" s="125"/>
      <c r="K42" s="125"/>
      <c r="L42" s="125"/>
      <c r="M42" s="126"/>
      <c r="N42" s="32"/>
      <c r="O42" s="107"/>
      <c r="P42" s="67"/>
      <c r="Q42" s="67"/>
      <c r="R42" s="107"/>
      <c r="S42" s="67"/>
      <c r="T42" s="67"/>
      <c r="U42" s="67"/>
      <c r="V42" s="67"/>
      <c r="W42" s="67"/>
      <c r="X42" s="67"/>
    </row>
    <row r="43" spans="1:24" s="5" customFormat="1" ht="12.75">
      <c r="A43" s="2"/>
      <c r="B43" s="2" t="s">
        <v>45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20"/>
      <c r="N43" s="115"/>
      <c r="O43" s="105"/>
      <c r="P43" s="57"/>
      <c r="Q43" s="57"/>
      <c r="R43" s="105"/>
      <c r="S43" s="57"/>
      <c r="T43" s="57"/>
      <c r="U43" s="57"/>
      <c r="V43" s="57"/>
      <c r="W43" s="57"/>
      <c r="X43" s="57"/>
    </row>
    <row r="44" spans="1:24" s="4" customFormat="1" ht="12.75">
      <c r="A44" s="3"/>
      <c r="B44" s="129" t="s">
        <v>266</v>
      </c>
      <c r="C44" s="29">
        <f aca="true" t="shared" si="6" ref="C44:H46">C11+C22+C39</f>
        <v>20</v>
      </c>
      <c r="D44" s="29">
        <f t="shared" si="6"/>
        <v>20</v>
      </c>
      <c r="E44" s="29">
        <f t="shared" si="6"/>
        <v>20</v>
      </c>
      <c r="F44" s="29">
        <f t="shared" si="6"/>
        <v>20</v>
      </c>
      <c r="G44" s="29">
        <f t="shared" si="6"/>
        <v>19</v>
      </c>
      <c r="H44" s="29">
        <f t="shared" si="6"/>
        <v>14</v>
      </c>
      <c r="I44" s="220">
        <f>SUM(C44:H44)</f>
        <v>113</v>
      </c>
      <c r="J44" s="220"/>
      <c r="K44" s="220"/>
      <c r="L44" s="220"/>
      <c r="M44" s="136"/>
      <c r="N44" s="136"/>
      <c r="O44" s="110"/>
      <c r="P44" s="71"/>
      <c r="Q44" s="71"/>
      <c r="R44" s="110"/>
      <c r="S44" s="71"/>
      <c r="T44" s="71"/>
      <c r="U44" s="90"/>
      <c r="V44" s="90"/>
      <c r="W44" s="90"/>
      <c r="X44" s="90"/>
    </row>
    <row r="45" spans="1:24" s="7" customFormat="1" ht="12.75">
      <c r="A45" s="6"/>
      <c r="B45" s="130" t="s">
        <v>267</v>
      </c>
      <c r="C45" s="31">
        <f t="shared" si="6"/>
        <v>30</v>
      </c>
      <c r="D45" s="31">
        <f t="shared" si="6"/>
        <v>30</v>
      </c>
      <c r="E45" s="31">
        <f t="shared" si="6"/>
        <v>30</v>
      </c>
      <c r="F45" s="31">
        <f t="shared" si="6"/>
        <v>30</v>
      </c>
      <c r="G45" s="31">
        <f t="shared" si="6"/>
        <v>29</v>
      </c>
      <c r="H45" s="31">
        <f t="shared" si="6"/>
        <v>31</v>
      </c>
      <c r="I45" s="205">
        <f>SUM(C45:H45)</f>
        <v>180</v>
      </c>
      <c r="J45" s="205"/>
      <c r="K45" s="205"/>
      <c r="L45" s="205"/>
      <c r="M45" s="134"/>
      <c r="N45" s="134"/>
      <c r="O45" s="111"/>
      <c r="P45" s="72"/>
      <c r="Q45" s="72"/>
      <c r="R45" s="111"/>
      <c r="S45" s="72"/>
      <c r="T45" s="72"/>
      <c r="U45" s="91"/>
      <c r="V45" s="91"/>
      <c r="W45" s="91"/>
      <c r="X45" s="91"/>
    </row>
    <row r="46" spans="1:24" ht="12.75">
      <c r="A46" s="34"/>
      <c r="B46" s="131" t="s">
        <v>281</v>
      </c>
      <c r="C46" s="168">
        <f t="shared" si="6"/>
        <v>3</v>
      </c>
      <c r="D46" s="168">
        <f t="shared" si="6"/>
        <v>3</v>
      </c>
      <c r="E46" s="168">
        <f t="shared" si="6"/>
        <v>3</v>
      </c>
      <c r="F46" s="168">
        <f t="shared" si="6"/>
        <v>4</v>
      </c>
      <c r="G46" s="168">
        <f t="shared" si="6"/>
        <v>2</v>
      </c>
      <c r="H46" s="168">
        <f t="shared" si="6"/>
        <v>1</v>
      </c>
      <c r="I46" s="203">
        <f>SUM(C46:H46)</f>
        <v>16</v>
      </c>
      <c r="J46" s="203"/>
      <c r="K46" s="203"/>
      <c r="L46" s="203"/>
      <c r="M46" s="135"/>
      <c r="N46" s="135"/>
      <c r="O46" s="112"/>
      <c r="P46" s="73"/>
      <c r="Q46" s="73"/>
      <c r="R46" s="112"/>
      <c r="S46" s="73"/>
      <c r="T46" s="73"/>
      <c r="U46" s="92"/>
      <c r="V46" s="92"/>
      <c r="W46" s="92"/>
      <c r="X46" s="92"/>
    </row>
    <row r="47" spans="13:14" ht="12.75">
      <c r="M47" s="34"/>
      <c r="N47" s="11"/>
    </row>
    <row r="48" spans="13:14" ht="12.75">
      <c r="M48" s="34"/>
      <c r="N48" s="11"/>
    </row>
    <row r="49" spans="13:14" ht="12.75">
      <c r="M49" s="34"/>
      <c r="N49" s="11"/>
    </row>
    <row r="50" spans="13:14" ht="12.75">
      <c r="M50" s="34"/>
      <c r="N50" s="11"/>
    </row>
  </sheetData>
  <sheetProtection/>
  <mergeCells count="26">
    <mergeCell ref="X2:X3"/>
    <mergeCell ref="U2:U3"/>
    <mergeCell ref="V2:V3"/>
    <mergeCell ref="R2:T3"/>
    <mergeCell ref="M2:M3"/>
    <mergeCell ref="A1:B1"/>
    <mergeCell ref="A2:A3"/>
    <mergeCell ref="B2:B3"/>
    <mergeCell ref="C2:H2"/>
    <mergeCell ref="I2:L2"/>
    <mergeCell ref="A25:B25"/>
    <mergeCell ref="I45:L45"/>
    <mergeCell ref="I23:L23"/>
    <mergeCell ref="I11:L11"/>
    <mergeCell ref="I12:L12"/>
    <mergeCell ref="I13:L13"/>
    <mergeCell ref="W2:W3"/>
    <mergeCell ref="I46:L46"/>
    <mergeCell ref="I22:L22"/>
    <mergeCell ref="I39:L39"/>
    <mergeCell ref="I40:L40"/>
    <mergeCell ref="I41:L41"/>
    <mergeCell ref="I44:L44"/>
    <mergeCell ref="I24:L24"/>
    <mergeCell ref="O2:Q3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T11" sqref="T11"/>
    </sheetView>
  </sheetViews>
  <sheetFormatPr defaultColWidth="9.140625" defaultRowHeight="12.75"/>
  <cols>
    <col min="1" max="1" width="17.140625" style="19" customWidth="1"/>
    <col min="2" max="2" width="51.421875" style="10" customWidth="1"/>
    <col min="3" max="13" width="3.421875" style="11" customWidth="1"/>
    <col min="14" max="14" width="3.421875" style="34" customWidth="1"/>
    <col min="15" max="15" width="3.421875" style="104" customWidth="1"/>
    <col min="16" max="16" width="14.28125" style="56" customWidth="1"/>
    <col min="17" max="17" width="42.8515625" style="56" customWidth="1"/>
    <col min="18" max="18" width="3.421875" style="104" customWidth="1"/>
    <col min="19" max="19" width="14.28125" style="56" customWidth="1"/>
    <col min="20" max="20" width="42.8515625" style="56" customWidth="1"/>
    <col min="21" max="21" width="21.421875" style="56" customWidth="1"/>
    <col min="22" max="22" width="14.28125" style="56" customWidth="1"/>
    <col min="23" max="23" width="21.421875" style="56" customWidth="1"/>
    <col min="24" max="24" width="42.8515625" style="56" customWidth="1"/>
    <col min="25" max="16384" width="9.140625" style="10" customWidth="1"/>
  </cols>
  <sheetData>
    <row r="1" spans="1:22" ht="16.5" thickBot="1">
      <c r="A1" s="199" t="s">
        <v>37</v>
      </c>
      <c r="B1" s="199"/>
      <c r="T1" s="56" t="s">
        <v>292</v>
      </c>
      <c r="U1" s="56" t="s">
        <v>139</v>
      </c>
      <c r="V1" s="56" t="s">
        <v>71</v>
      </c>
    </row>
    <row r="2" spans="1:24" s="5" customFormat="1" ht="12.75" customHeight="1">
      <c r="A2" s="200" t="s">
        <v>257</v>
      </c>
      <c r="B2" s="200" t="s">
        <v>258</v>
      </c>
      <c r="C2" s="211" t="s">
        <v>259</v>
      </c>
      <c r="D2" s="212"/>
      <c r="E2" s="212"/>
      <c r="F2" s="212"/>
      <c r="G2" s="212"/>
      <c r="H2" s="213"/>
      <c r="I2" s="211" t="s">
        <v>260</v>
      </c>
      <c r="J2" s="212"/>
      <c r="K2" s="212"/>
      <c r="L2" s="213"/>
      <c r="M2" s="206" t="s">
        <v>261</v>
      </c>
      <c r="N2" s="214" t="s">
        <v>262</v>
      </c>
      <c r="O2" s="216" t="s">
        <v>264</v>
      </c>
      <c r="P2" s="217"/>
      <c r="Q2" s="217"/>
      <c r="R2" s="216" t="s">
        <v>265</v>
      </c>
      <c r="S2" s="217"/>
      <c r="T2" s="217"/>
      <c r="U2" s="200" t="s">
        <v>25</v>
      </c>
      <c r="V2" s="209" t="s">
        <v>163</v>
      </c>
      <c r="W2" s="209" t="s">
        <v>437</v>
      </c>
      <c r="X2" s="200" t="s">
        <v>162</v>
      </c>
    </row>
    <row r="3" spans="1:24" s="5" customFormat="1" ht="13.5" thickBot="1">
      <c r="A3" s="201"/>
      <c r="B3" s="201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20</v>
      </c>
      <c r="J3" s="14" t="s">
        <v>1</v>
      </c>
      <c r="K3" s="14" t="s">
        <v>24</v>
      </c>
      <c r="L3" s="15" t="s">
        <v>44</v>
      </c>
      <c r="M3" s="207"/>
      <c r="N3" s="215"/>
      <c r="O3" s="218"/>
      <c r="P3" s="219"/>
      <c r="Q3" s="219"/>
      <c r="R3" s="218"/>
      <c r="S3" s="219"/>
      <c r="T3" s="219"/>
      <c r="U3" s="201"/>
      <c r="V3" s="210"/>
      <c r="W3" s="210"/>
      <c r="X3" s="201"/>
    </row>
    <row r="4" spans="1:25" s="5" customFormat="1" ht="13.5" thickBot="1">
      <c r="A4" s="23"/>
      <c r="C4" s="115"/>
      <c r="D4" s="115"/>
      <c r="E4" s="115"/>
      <c r="F4" s="115"/>
      <c r="G4" s="115"/>
      <c r="H4" s="20"/>
      <c r="I4" s="20"/>
      <c r="J4" s="20"/>
      <c r="K4" s="20"/>
      <c r="L4" s="20"/>
      <c r="M4" s="20"/>
      <c r="N4" s="20"/>
      <c r="O4" s="105"/>
      <c r="P4" s="57"/>
      <c r="Q4" s="57"/>
      <c r="R4" s="105"/>
      <c r="S4" s="57"/>
      <c r="T4" s="57"/>
      <c r="U4" s="16"/>
      <c r="V4" s="16"/>
      <c r="W4" s="16"/>
      <c r="X4" s="16"/>
      <c r="Y4" s="18"/>
    </row>
    <row r="5" spans="1:25" s="5" customFormat="1" ht="13.5" thickBot="1">
      <c r="A5" s="23"/>
      <c r="B5" s="156" t="str">
        <f>törzsanyag!B5</f>
        <v>Matematika törzsanyag</v>
      </c>
      <c r="C5" s="25"/>
      <c r="D5" s="117"/>
      <c r="E5" s="117"/>
      <c r="F5" s="117"/>
      <c r="G5" s="117"/>
      <c r="H5" s="149"/>
      <c r="I5" s="27"/>
      <c r="J5" s="117"/>
      <c r="K5" s="149"/>
      <c r="L5" s="26"/>
      <c r="M5" s="27">
        <f>törzsanyag!I14</f>
        <v>33</v>
      </c>
      <c r="N5" s="26"/>
      <c r="O5" s="105"/>
      <c r="P5" s="57"/>
      <c r="Q5" s="57"/>
      <c r="R5" s="105"/>
      <c r="S5" s="57"/>
      <c r="T5" s="57"/>
      <c r="U5" s="16"/>
      <c r="V5" s="16"/>
      <c r="W5" s="16"/>
      <c r="X5" s="16"/>
      <c r="Y5" s="18"/>
    </row>
    <row r="6" spans="1:25" s="5" customFormat="1" ht="13.5" thickBot="1">
      <c r="A6" s="23"/>
      <c r="B6" s="156" t="str">
        <f>törzsanyag!B17</f>
        <v>Numerikus matematika, informatika</v>
      </c>
      <c r="C6" s="25"/>
      <c r="D6" s="117"/>
      <c r="E6" s="117"/>
      <c r="F6" s="117"/>
      <c r="G6" s="117"/>
      <c r="H6" s="149"/>
      <c r="I6" s="27"/>
      <c r="J6" s="117"/>
      <c r="K6" s="149"/>
      <c r="L6" s="26"/>
      <c r="M6" s="27">
        <f>törzsanyag!I22</f>
        <v>9</v>
      </c>
      <c r="N6" s="26"/>
      <c r="O6" s="105"/>
      <c r="P6" s="57"/>
      <c r="Q6" s="57"/>
      <c r="R6" s="105"/>
      <c r="S6" s="57"/>
      <c r="T6" s="57"/>
      <c r="U6" s="16"/>
      <c r="V6" s="16"/>
      <c r="W6" s="16"/>
      <c r="X6" s="16"/>
      <c r="Y6" s="18"/>
    </row>
    <row r="7" spans="1:25" s="5" customFormat="1" ht="13.5" thickBot="1">
      <c r="A7" s="23"/>
      <c r="B7" s="156" t="str">
        <f>törzsanyag!B25</f>
        <v>Fizika törzsanyag</v>
      </c>
      <c r="C7" s="25"/>
      <c r="D7" s="117"/>
      <c r="E7" s="117"/>
      <c r="F7" s="117"/>
      <c r="G7" s="117"/>
      <c r="H7" s="149"/>
      <c r="I7" s="27"/>
      <c r="J7" s="117"/>
      <c r="K7" s="149"/>
      <c r="L7" s="26"/>
      <c r="M7" s="27">
        <f>törzsanyag!I36</f>
        <v>39</v>
      </c>
      <c r="N7" s="26"/>
      <c r="O7" s="105"/>
      <c r="P7" s="57"/>
      <c r="Q7" s="57"/>
      <c r="R7" s="105"/>
      <c r="S7" s="57"/>
      <c r="T7" s="57"/>
      <c r="U7" s="16"/>
      <c r="V7" s="16"/>
      <c r="W7" s="16"/>
      <c r="X7" s="16"/>
      <c r="Y7" s="18"/>
    </row>
    <row r="8" spans="1:25" s="5" customFormat="1" ht="13.5" thickBot="1">
      <c r="A8" s="23"/>
      <c r="B8" s="156" t="str">
        <f>törzsanyag!B40</f>
        <v>Fizika laboratórium</v>
      </c>
      <c r="C8" s="25"/>
      <c r="D8" s="117"/>
      <c r="E8" s="117"/>
      <c r="F8" s="117"/>
      <c r="G8" s="117"/>
      <c r="H8" s="149"/>
      <c r="I8" s="27"/>
      <c r="J8" s="117"/>
      <c r="K8" s="149"/>
      <c r="L8" s="26"/>
      <c r="M8" s="27">
        <f>törzsanyag!I45</f>
        <v>18</v>
      </c>
      <c r="N8" s="26"/>
      <c r="O8" s="105"/>
      <c r="P8" s="57"/>
      <c r="Q8" s="57"/>
      <c r="R8" s="105"/>
      <c r="S8" s="57"/>
      <c r="T8" s="57"/>
      <c r="U8" s="16"/>
      <c r="V8" s="16"/>
      <c r="W8" s="16"/>
      <c r="X8" s="16"/>
      <c r="Y8" s="18"/>
    </row>
    <row r="9" spans="1:25" s="5" customFormat="1" ht="13.5" thickBot="1">
      <c r="A9" s="23"/>
      <c r="B9" s="156" t="str">
        <f>törzsanyag!B48</f>
        <v>Elméleti Fizika A</v>
      </c>
      <c r="C9" s="25"/>
      <c r="D9" s="117"/>
      <c r="E9" s="117"/>
      <c r="F9" s="117"/>
      <c r="G9" s="117"/>
      <c r="H9" s="149"/>
      <c r="I9" s="27"/>
      <c r="J9" s="117"/>
      <c r="K9" s="149"/>
      <c r="L9" s="26"/>
      <c r="M9" s="27">
        <f>törzsanyag!I54</f>
        <v>36</v>
      </c>
      <c r="N9" s="26"/>
      <c r="O9" s="105"/>
      <c r="P9" s="57"/>
      <c r="Q9" s="57"/>
      <c r="R9" s="105"/>
      <c r="S9" s="57"/>
      <c r="T9" s="57"/>
      <c r="U9" s="16"/>
      <c r="V9" s="16"/>
      <c r="W9" s="16"/>
      <c r="X9" s="16"/>
      <c r="Y9" s="18"/>
    </row>
    <row r="10" spans="1:25" s="5" customFormat="1" ht="13.5" thickBot="1">
      <c r="A10" s="23"/>
      <c r="B10" s="156" t="str">
        <f>törzsanyag!B66</f>
        <v>Szakdolgozat</v>
      </c>
      <c r="C10" s="25"/>
      <c r="D10" s="117"/>
      <c r="E10" s="117"/>
      <c r="F10" s="117"/>
      <c r="G10" s="117"/>
      <c r="H10" s="149"/>
      <c r="I10" s="27"/>
      <c r="J10" s="117"/>
      <c r="K10" s="149"/>
      <c r="L10" s="26"/>
      <c r="M10" s="27">
        <f>törzsanyag!I69</f>
        <v>10</v>
      </c>
      <c r="N10" s="26"/>
      <c r="O10" s="105"/>
      <c r="P10" s="57"/>
      <c r="Q10" s="57"/>
      <c r="R10" s="105"/>
      <c r="S10" s="57"/>
      <c r="T10" s="57"/>
      <c r="U10" s="16"/>
      <c r="V10" s="16"/>
      <c r="W10" s="16"/>
      <c r="X10" s="16"/>
      <c r="Y10" s="18"/>
    </row>
    <row r="11" spans="1:25" s="5" customFormat="1" ht="12.75">
      <c r="A11" s="23"/>
      <c r="B11" s="155" t="s">
        <v>266</v>
      </c>
      <c r="C11" s="29">
        <f>törzsanyag!C13+törzsanyag!C21+törzsanyag!C35+törzsanyag!C44+törzsanyag!C53+törzsanyag!C68</f>
        <v>20</v>
      </c>
      <c r="D11" s="29">
        <f>törzsanyag!D13+törzsanyag!D21+törzsanyag!D35+törzsanyag!D44+törzsanyag!D53+törzsanyag!D68</f>
        <v>20</v>
      </c>
      <c r="E11" s="29">
        <f>törzsanyag!E13+törzsanyag!E21+törzsanyag!E35+törzsanyag!E44+törzsanyag!E53+törzsanyag!E68</f>
        <v>18</v>
      </c>
      <c r="F11" s="29">
        <f>törzsanyag!F13+törzsanyag!F21+törzsanyag!F35+törzsanyag!F44+törzsanyag!F53+törzsanyag!F68</f>
        <v>16</v>
      </c>
      <c r="G11" s="29">
        <f>törzsanyag!G13+törzsanyag!G21+törzsanyag!G35+törzsanyag!G44+törzsanyag!G53+törzsanyag!G68</f>
        <v>10</v>
      </c>
      <c r="H11" s="29">
        <f>törzsanyag!H13+törzsanyag!H21+törzsanyag!H35+törzsanyag!H44+törzsanyag!H53+törzsanyag!H68</f>
        <v>6</v>
      </c>
      <c r="I11" s="208">
        <f>SUM(C11:H11)</f>
        <v>90</v>
      </c>
      <c r="J11" s="208"/>
      <c r="K11" s="208"/>
      <c r="L11" s="208"/>
      <c r="M11" s="20"/>
      <c r="N11" s="20"/>
      <c r="O11" s="105"/>
      <c r="P11" s="57"/>
      <c r="Q11" s="57"/>
      <c r="R11" s="105"/>
      <c r="S11" s="57"/>
      <c r="T11" s="57"/>
      <c r="U11" s="16"/>
      <c r="V11" s="16"/>
      <c r="W11" s="16"/>
      <c r="X11" s="16"/>
      <c r="Y11" s="18"/>
    </row>
    <row r="12" spans="1:25" s="5" customFormat="1" ht="12.75">
      <c r="A12" s="23"/>
      <c r="B12" s="130" t="s">
        <v>267</v>
      </c>
      <c r="C12" s="31">
        <f>törzsanyag!C14+törzsanyag!C22+törzsanyag!C36+törzsanyag!C45+törzsanyag!C54+törzsanyag!C69</f>
        <v>30</v>
      </c>
      <c r="D12" s="31">
        <f>törzsanyag!D14+törzsanyag!D22+törzsanyag!D36+törzsanyag!D45+törzsanyag!D54+törzsanyag!D69</f>
        <v>30</v>
      </c>
      <c r="E12" s="31">
        <f>törzsanyag!E14+törzsanyag!E22+törzsanyag!E36+törzsanyag!E45+törzsanyag!E54+törzsanyag!E69</f>
        <v>27</v>
      </c>
      <c r="F12" s="31">
        <f>törzsanyag!F14+törzsanyag!F22+törzsanyag!F36+törzsanyag!F45+törzsanyag!F54+törzsanyag!F69</f>
        <v>24</v>
      </c>
      <c r="G12" s="31">
        <f>törzsanyag!G14+törzsanyag!G22+törzsanyag!G36+törzsanyag!G45+törzsanyag!G54+törzsanyag!G69</f>
        <v>15</v>
      </c>
      <c r="H12" s="31">
        <f>törzsanyag!H14+törzsanyag!H22+törzsanyag!H36+törzsanyag!H45+törzsanyag!H54+törzsanyag!H69</f>
        <v>19</v>
      </c>
      <c r="I12" s="205">
        <f>SUM(C12:H12)</f>
        <v>145</v>
      </c>
      <c r="J12" s="205"/>
      <c r="K12" s="205"/>
      <c r="L12" s="205"/>
      <c r="M12" s="20"/>
      <c r="N12" s="20"/>
      <c r="O12" s="105"/>
      <c r="P12" s="57"/>
      <c r="Q12" s="57"/>
      <c r="R12" s="105"/>
      <c r="S12" s="57"/>
      <c r="T12" s="57"/>
      <c r="U12" s="16"/>
      <c r="V12" s="16"/>
      <c r="W12" s="16"/>
      <c r="X12" s="16"/>
      <c r="Y12" s="18"/>
    </row>
    <row r="13" spans="1:25" s="5" customFormat="1" ht="12.75">
      <c r="A13" s="23"/>
      <c r="B13" s="131" t="s">
        <v>281</v>
      </c>
      <c r="C13" s="128">
        <f>törzsanyag!C15+törzsanyag!C23+törzsanyag!C37+törzsanyag!C46+törzsanyag!C55+törzsanyag!C70</f>
        <v>3</v>
      </c>
      <c r="D13" s="128">
        <f>törzsanyag!D15+törzsanyag!D23+törzsanyag!D37+törzsanyag!D46+törzsanyag!D55+törzsanyag!D70</f>
        <v>3</v>
      </c>
      <c r="E13" s="128">
        <f>törzsanyag!E15+törzsanyag!E23+törzsanyag!E37+törzsanyag!E46+törzsanyag!E55+törzsanyag!E70</f>
        <v>3</v>
      </c>
      <c r="F13" s="128">
        <f>törzsanyag!F15+törzsanyag!F23+törzsanyag!F37+törzsanyag!F46+törzsanyag!F55+törzsanyag!F70</f>
        <v>3</v>
      </c>
      <c r="G13" s="128">
        <f>törzsanyag!G15+törzsanyag!G23+törzsanyag!G37+törzsanyag!G46+törzsanyag!G55+törzsanyag!G70</f>
        <v>1</v>
      </c>
      <c r="H13" s="128">
        <f>törzsanyag!H15+törzsanyag!H23+törzsanyag!H37+törzsanyag!H46+törzsanyag!H55+törzsanyag!H70</f>
        <v>1</v>
      </c>
      <c r="I13" s="203">
        <f>SUM(C13:H13)</f>
        <v>14</v>
      </c>
      <c r="J13" s="203"/>
      <c r="K13" s="203"/>
      <c r="L13" s="203"/>
      <c r="M13" s="20"/>
      <c r="N13" s="20"/>
      <c r="O13" s="105"/>
      <c r="P13" s="57"/>
      <c r="Q13" s="57"/>
      <c r="R13" s="105"/>
      <c r="S13" s="57"/>
      <c r="T13" s="57"/>
      <c r="U13" s="16"/>
      <c r="V13" s="16"/>
      <c r="W13" s="16"/>
      <c r="X13" s="16"/>
      <c r="Y13" s="18"/>
    </row>
    <row r="14" spans="1:25" s="5" customFormat="1" ht="12.75">
      <c r="A14" s="23"/>
      <c r="C14" s="115"/>
      <c r="D14" s="115"/>
      <c r="E14" s="115"/>
      <c r="F14" s="115"/>
      <c r="G14" s="115"/>
      <c r="H14" s="20"/>
      <c r="I14" s="20"/>
      <c r="J14" s="20"/>
      <c r="K14" s="20"/>
      <c r="L14" s="20"/>
      <c r="M14" s="20"/>
      <c r="N14" s="20"/>
      <c r="O14" s="105"/>
      <c r="P14" s="57"/>
      <c r="Q14" s="57"/>
      <c r="R14" s="105"/>
      <c r="S14" s="57"/>
      <c r="T14" s="57"/>
      <c r="U14" s="16"/>
      <c r="V14" s="16"/>
      <c r="W14" s="16"/>
      <c r="X14" s="16"/>
      <c r="Y14" s="18"/>
    </row>
    <row r="15" spans="1:24" s="5" customFormat="1" ht="13.5" thickBot="1">
      <c r="A15" s="22"/>
      <c r="B15" s="22" t="s">
        <v>37</v>
      </c>
      <c r="C15" s="115"/>
      <c r="D15" s="115"/>
      <c r="E15" s="115"/>
      <c r="F15" s="115"/>
      <c r="G15" s="115"/>
      <c r="H15" s="115"/>
      <c r="I15" s="119"/>
      <c r="J15" s="119"/>
      <c r="K15" s="119"/>
      <c r="L15" s="119"/>
      <c r="M15" s="115"/>
      <c r="N15" s="148"/>
      <c r="O15" s="105"/>
      <c r="P15" s="57"/>
      <c r="Q15" s="57"/>
      <c r="R15" s="105"/>
      <c r="S15" s="57"/>
      <c r="T15" s="57"/>
      <c r="U15" s="57" t="s">
        <v>141</v>
      </c>
      <c r="V15" s="57" t="s">
        <v>76</v>
      </c>
      <c r="W15" s="57"/>
      <c r="X15" s="57"/>
    </row>
    <row r="16" spans="1:24" s="5" customFormat="1" ht="13.5" thickBot="1">
      <c r="A16" s="81" t="s">
        <v>352</v>
      </c>
      <c r="B16" s="17" t="s">
        <v>342</v>
      </c>
      <c r="C16" s="25"/>
      <c r="D16" s="117"/>
      <c r="E16" s="117" t="s">
        <v>0</v>
      </c>
      <c r="F16" s="117"/>
      <c r="G16" s="117"/>
      <c r="H16" s="149"/>
      <c r="I16" s="27"/>
      <c r="J16" s="117"/>
      <c r="K16" s="117">
        <v>2</v>
      </c>
      <c r="L16" s="26">
        <v>1</v>
      </c>
      <c r="M16" s="27">
        <v>3</v>
      </c>
      <c r="N16" s="26" t="s">
        <v>270</v>
      </c>
      <c r="O16" s="194" t="s">
        <v>1</v>
      </c>
      <c r="P16" s="195" t="str">
        <f>törzsanyag!A$18</f>
        <v>szamalapf19la</v>
      </c>
      <c r="Q16" s="196" t="str">
        <f>törzsanyag!B$18</f>
        <v>Számítógépes alapismeretek</v>
      </c>
      <c r="R16" s="146"/>
      <c r="S16" s="75"/>
      <c r="T16" s="76"/>
      <c r="U16" s="81" t="s">
        <v>343</v>
      </c>
      <c r="V16" s="81" t="s">
        <v>376</v>
      </c>
      <c r="W16" s="81" t="s">
        <v>441</v>
      </c>
      <c r="X16" s="81" t="s">
        <v>375</v>
      </c>
    </row>
    <row r="17" spans="1:24" s="5" customFormat="1" ht="13.5" thickBot="1">
      <c r="A17" s="81" t="s">
        <v>406</v>
      </c>
      <c r="B17" s="17" t="s">
        <v>422</v>
      </c>
      <c r="C17" s="27"/>
      <c r="D17" s="116"/>
      <c r="E17" s="117"/>
      <c r="F17" s="117" t="s">
        <v>0</v>
      </c>
      <c r="G17" s="117"/>
      <c r="H17" s="26"/>
      <c r="I17" s="27">
        <v>2</v>
      </c>
      <c r="J17" s="117"/>
      <c r="K17" s="117"/>
      <c r="L17" s="26"/>
      <c r="M17" s="49">
        <v>3</v>
      </c>
      <c r="N17" s="26" t="s">
        <v>269</v>
      </c>
      <c r="O17" s="24" t="s">
        <v>263</v>
      </c>
      <c r="P17" s="93" t="str">
        <f>törzsanyag!A$29</f>
        <v>elmagnf19va</v>
      </c>
      <c r="Q17" s="60" t="str">
        <f>törzsanyag!B$29</f>
        <v>Elektromágnesség és optika</v>
      </c>
      <c r="R17" s="24"/>
      <c r="S17" s="59"/>
      <c r="T17" s="60"/>
      <c r="U17" s="81" t="s">
        <v>142</v>
      </c>
      <c r="V17" s="81" t="s">
        <v>80</v>
      </c>
      <c r="W17" s="81" t="s">
        <v>441</v>
      </c>
      <c r="X17" s="81" t="s">
        <v>423</v>
      </c>
    </row>
    <row r="18" spans="1:24" s="5" customFormat="1" ht="13.5" thickBot="1">
      <c r="A18" s="81" t="s">
        <v>408</v>
      </c>
      <c r="B18" s="17" t="s">
        <v>409</v>
      </c>
      <c r="C18" s="27"/>
      <c r="D18" s="117"/>
      <c r="E18" s="117"/>
      <c r="F18" s="117"/>
      <c r="G18" s="117" t="s">
        <v>0</v>
      </c>
      <c r="H18" s="26"/>
      <c r="I18" s="27">
        <v>2</v>
      </c>
      <c r="J18" s="117"/>
      <c r="K18" s="149"/>
      <c r="L18" s="26"/>
      <c r="M18" s="27">
        <v>3</v>
      </c>
      <c r="N18" s="26" t="s">
        <v>269</v>
      </c>
      <c r="O18" s="139" t="s">
        <v>1</v>
      </c>
      <c r="P18" s="137" t="str">
        <f>törzsanyag!A$34</f>
        <v>anyagtudf19ea</v>
      </c>
      <c r="Q18" s="186" t="str">
        <f>törzsanyag!B$34</f>
        <v>Anyagtudomány</v>
      </c>
      <c r="R18" s="146"/>
      <c r="S18" s="75"/>
      <c r="T18" s="76"/>
      <c r="U18" s="81" t="s">
        <v>141</v>
      </c>
      <c r="V18" s="81" t="s">
        <v>76</v>
      </c>
      <c r="W18" s="81" t="s">
        <v>442</v>
      </c>
      <c r="X18" s="81" t="s">
        <v>410</v>
      </c>
    </row>
    <row r="19" spans="1:24" s="5" customFormat="1" ht="13.5" thickBot="1">
      <c r="A19" s="85"/>
      <c r="B19" s="28" t="s">
        <v>31</v>
      </c>
      <c r="C19" s="27"/>
      <c r="D19" s="117"/>
      <c r="E19" s="117"/>
      <c r="F19" s="117"/>
      <c r="G19" s="117" t="s">
        <v>54</v>
      </c>
      <c r="H19" s="26" t="s">
        <v>0</v>
      </c>
      <c r="I19" s="27"/>
      <c r="J19" s="117">
        <v>2</v>
      </c>
      <c r="K19" s="149"/>
      <c r="L19" s="26"/>
      <c r="M19" s="27">
        <v>3</v>
      </c>
      <c r="N19" s="26" t="s">
        <v>270</v>
      </c>
      <c r="O19" s="138"/>
      <c r="P19" s="77"/>
      <c r="Q19" s="76"/>
      <c r="R19" s="146"/>
      <c r="S19" s="75"/>
      <c r="T19" s="76"/>
      <c r="U19" s="81"/>
      <c r="V19" s="81"/>
      <c r="W19" s="81"/>
      <c r="X19" s="81"/>
    </row>
    <row r="20" spans="1:24" s="5" customFormat="1" ht="13.5" thickBot="1">
      <c r="A20" s="85"/>
      <c r="B20" s="28" t="s">
        <v>389</v>
      </c>
      <c r="C20" s="27"/>
      <c r="D20" s="117"/>
      <c r="E20" s="117"/>
      <c r="F20" s="117" t="s">
        <v>0</v>
      </c>
      <c r="G20" s="117" t="s">
        <v>54</v>
      </c>
      <c r="H20" s="26" t="s">
        <v>54</v>
      </c>
      <c r="I20" s="27">
        <v>2</v>
      </c>
      <c r="J20" s="117"/>
      <c r="K20" s="149"/>
      <c r="L20" s="26"/>
      <c r="M20" s="27">
        <v>3</v>
      </c>
      <c r="N20" s="26" t="s">
        <v>269</v>
      </c>
      <c r="O20" s="138"/>
      <c r="P20" s="77"/>
      <c r="Q20" s="76"/>
      <c r="R20" s="146"/>
      <c r="S20" s="75"/>
      <c r="T20" s="76"/>
      <c r="U20" s="81"/>
      <c r="V20" s="81"/>
      <c r="W20" s="81"/>
      <c r="X20" s="81"/>
    </row>
    <row r="21" spans="1:24" s="5" customFormat="1" ht="13.5" thickBot="1">
      <c r="A21" s="85"/>
      <c r="B21" s="28" t="s">
        <v>389</v>
      </c>
      <c r="C21" s="27"/>
      <c r="D21" s="117"/>
      <c r="E21" s="117"/>
      <c r="F21" s="117" t="s">
        <v>54</v>
      </c>
      <c r="G21" s="117" t="s">
        <v>0</v>
      </c>
      <c r="H21" s="26" t="s">
        <v>54</v>
      </c>
      <c r="I21" s="27">
        <v>2</v>
      </c>
      <c r="J21" s="117"/>
      <c r="K21" s="149"/>
      <c r="L21" s="26"/>
      <c r="M21" s="27">
        <v>3</v>
      </c>
      <c r="N21" s="26" t="s">
        <v>269</v>
      </c>
      <c r="O21" s="138"/>
      <c r="P21" s="77"/>
      <c r="Q21" s="76"/>
      <c r="R21" s="146"/>
      <c r="S21" s="75"/>
      <c r="T21" s="76"/>
      <c r="U21" s="81"/>
      <c r="V21" s="81"/>
      <c r="W21" s="81"/>
      <c r="X21" s="81"/>
    </row>
    <row r="22" spans="1:24" s="5" customFormat="1" ht="13.5" thickBot="1">
      <c r="A22" s="85"/>
      <c r="B22" s="28" t="s">
        <v>389</v>
      </c>
      <c r="C22" s="27"/>
      <c r="D22" s="117"/>
      <c r="E22" s="117"/>
      <c r="F22" s="117" t="s">
        <v>54</v>
      </c>
      <c r="G22" s="117" t="s">
        <v>54</v>
      </c>
      <c r="H22" s="26" t="s">
        <v>0</v>
      </c>
      <c r="I22" s="27">
        <v>2</v>
      </c>
      <c r="J22" s="117"/>
      <c r="K22" s="149"/>
      <c r="L22" s="26"/>
      <c r="M22" s="27">
        <v>3</v>
      </c>
      <c r="N22" s="26" t="s">
        <v>269</v>
      </c>
      <c r="O22" s="138"/>
      <c r="P22" s="77"/>
      <c r="Q22" s="76"/>
      <c r="R22" s="146"/>
      <c r="S22" s="75"/>
      <c r="T22" s="76"/>
      <c r="U22" s="81"/>
      <c r="V22" s="81"/>
      <c r="W22" s="81"/>
      <c r="X22" s="81"/>
    </row>
    <row r="23" spans="1:24" s="5" customFormat="1" ht="13.5" thickBot="1">
      <c r="A23" s="81" t="s">
        <v>320</v>
      </c>
      <c r="B23" s="17" t="s">
        <v>347</v>
      </c>
      <c r="C23" s="27"/>
      <c r="D23" s="117"/>
      <c r="E23" s="117"/>
      <c r="F23" s="117"/>
      <c r="G23" s="117"/>
      <c r="H23" s="26" t="s">
        <v>0</v>
      </c>
      <c r="I23" s="27"/>
      <c r="J23" s="117"/>
      <c r="K23" s="149">
        <v>3</v>
      </c>
      <c r="L23" s="26">
        <v>1</v>
      </c>
      <c r="M23" s="27">
        <v>5</v>
      </c>
      <c r="N23" s="26" t="s">
        <v>270</v>
      </c>
      <c r="O23" s="138" t="s">
        <v>263</v>
      </c>
      <c r="P23" s="77" t="str">
        <f>törzsanyag!A$43</f>
        <v>fizlab3f19la</v>
      </c>
      <c r="Q23" s="76" t="str">
        <f>törzsanyag!B$43</f>
        <v>Modern fizika laboratórium</v>
      </c>
      <c r="R23" s="146"/>
      <c r="S23" s="75"/>
      <c r="T23" s="76"/>
      <c r="U23" s="81" t="s">
        <v>66</v>
      </c>
      <c r="V23" s="81" t="s">
        <v>81</v>
      </c>
      <c r="W23" s="81" t="s">
        <v>443</v>
      </c>
      <c r="X23" s="81" t="s">
        <v>388</v>
      </c>
    </row>
    <row r="24" spans="1:24" s="4" customFormat="1" ht="12.75">
      <c r="A24" s="3"/>
      <c r="B24" s="129" t="s">
        <v>266</v>
      </c>
      <c r="C24" s="29">
        <f aca="true" t="shared" si="0" ref="C24:H24">SUMIF(C16:C23,"=x",$I16:$I23)+SUMIF(C16:C23,"=x",$J16:$J23)+SUMIF(C16:C23,"=x",$K16:$K23)</f>
        <v>0</v>
      </c>
      <c r="D24" s="29">
        <f t="shared" si="0"/>
        <v>0</v>
      </c>
      <c r="E24" s="29">
        <f t="shared" si="0"/>
        <v>2</v>
      </c>
      <c r="F24" s="29">
        <f t="shared" si="0"/>
        <v>4</v>
      </c>
      <c r="G24" s="29">
        <f t="shared" si="0"/>
        <v>4</v>
      </c>
      <c r="H24" s="29">
        <f t="shared" si="0"/>
        <v>7</v>
      </c>
      <c r="I24" s="204">
        <f>SUM(C24:H24)</f>
        <v>17</v>
      </c>
      <c r="J24" s="204"/>
      <c r="K24" s="204"/>
      <c r="L24" s="204"/>
      <c r="M24" s="150"/>
      <c r="N24" s="124"/>
      <c r="O24" s="110"/>
      <c r="P24" s="71"/>
      <c r="Q24" s="71"/>
      <c r="R24" s="110"/>
      <c r="S24" s="71"/>
      <c r="T24" s="71"/>
      <c r="U24" s="82"/>
      <c r="V24" s="82"/>
      <c r="W24" s="82"/>
      <c r="X24" s="82"/>
    </row>
    <row r="25" spans="1:24" s="7" customFormat="1" ht="12.75">
      <c r="A25" s="6"/>
      <c r="B25" s="130" t="s">
        <v>267</v>
      </c>
      <c r="C25" s="31">
        <f aca="true" t="shared" si="1" ref="C25:H25">SUMIF(C16:C23,"=x",$M16:$M23)</f>
        <v>0</v>
      </c>
      <c r="D25" s="31">
        <f t="shared" si="1"/>
        <v>0</v>
      </c>
      <c r="E25" s="31">
        <f t="shared" si="1"/>
        <v>3</v>
      </c>
      <c r="F25" s="31">
        <f t="shared" si="1"/>
        <v>6</v>
      </c>
      <c r="G25" s="31">
        <f t="shared" si="1"/>
        <v>6</v>
      </c>
      <c r="H25" s="31">
        <f t="shared" si="1"/>
        <v>11</v>
      </c>
      <c r="I25" s="205">
        <f>SUM(C25:H25)</f>
        <v>26</v>
      </c>
      <c r="J25" s="205"/>
      <c r="K25" s="205"/>
      <c r="L25" s="205"/>
      <c r="M25" s="134"/>
      <c r="N25" s="32"/>
      <c r="O25" s="107"/>
      <c r="P25" s="67"/>
      <c r="Q25" s="67"/>
      <c r="R25" s="107"/>
      <c r="S25" s="67"/>
      <c r="T25" s="67"/>
      <c r="U25" s="67"/>
      <c r="V25" s="67"/>
      <c r="W25" s="67"/>
      <c r="X25" s="67"/>
    </row>
    <row r="26" spans="1:20" ht="12.75">
      <c r="A26" s="34"/>
      <c r="B26" s="131" t="s">
        <v>281</v>
      </c>
      <c r="C26" s="128">
        <f aca="true" t="shared" si="2" ref="C26:H26">SUMPRODUCT(--(C16:C23="x"),--($N16:$N23="K"))</f>
        <v>0</v>
      </c>
      <c r="D26" s="128">
        <f t="shared" si="2"/>
        <v>0</v>
      </c>
      <c r="E26" s="128">
        <f t="shared" si="2"/>
        <v>0</v>
      </c>
      <c r="F26" s="128">
        <f t="shared" si="2"/>
        <v>2</v>
      </c>
      <c r="G26" s="128">
        <f t="shared" si="2"/>
        <v>2</v>
      </c>
      <c r="H26" s="128">
        <f t="shared" si="2"/>
        <v>1</v>
      </c>
      <c r="I26" s="203">
        <f>SUM(C26:H26)</f>
        <v>5</v>
      </c>
      <c r="J26" s="203"/>
      <c r="K26" s="203"/>
      <c r="L26" s="203"/>
      <c r="M26" s="34"/>
      <c r="N26" s="11"/>
      <c r="O26" s="112"/>
      <c r="P26" s="73"/>
      <c r="Q26" s="73"/>
      <c r="R26" s="112"/>
      <c r="S26" s="73"/>
      <c r="T26" s="73"/>
    </row>
    <row r="27" spans="1:20" ht="12.75">
      <c r="A27" s="34"/>
      <c r="B27" s="11"/>
      <c r="C27" s="33"/>
      <c r="D27" s="33"/>
      <c r="E27" s="33"/>
      <c r="F27" s="33"/>
      <c r="G27" s="33"/>
      <c r="H27" s="33"/>
      <c r="M27" s="34"/>
      <c r="N27" s="11"/>
      <c r="O27" s="112"/>
      <c r="P27" s="73"/>
      <c r="Q27" s="73"/>
      <c r="R27" s="112"/>
      <c r="S27" s="73"/>
      <c r="T27" s="73"/>
    </row>
    <row r="28" spans="1:24" s="5" customFormat="1" ht="13.5" thickBot="1">
      <c r="A28" s="22"/>
      <c r="B28" s="22" t="s">
        <v>390</v>
      </c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48"/>
      <c r="N28" s="115"/>
      <c r="O28" s="105"/>
      <c r="P28" s="57"/>
      <c r="Q28" s="57"/>
      <c r="R28" s="105"/>
      <c r="S28" s="57"/>
      <c r="T28" s="57"/>
      <c r="U28" s="57"/>
      <c r="V28" s="57"/>
      <c r="W28" s="57"/>
      <c r="X28" s="57"/>
    </row>
    <row r="29" spans="1:24" s="5" customFormat="1" ht="13.5" thickBot="1">
      <c r="A29" s="81" t="s">
        <v>400</v>
      </c>
      <c r="B29" s="17" t="s">
        <v>3</v>
      </c>
      <c r="C29" s="25"/>
      <c r="D29" s="117"/>
      <c r="E29" s="117"/>
      <c r="F29" s="117" t="s">
        <v>345</v>
      </c>
      <c r="G29" s="117"/>
      <c r="H29" s="149"/>
      <c r="I29" s="27">
        <v>2</v>
      </c>
      <c r="J29" s="117"/>
      <c r="K29" s="149"/>
      <c r="L29" s="149"/>
      <c r="M29" s="27">
        <v>3</v>
      </c>
      <c r="N29" s="26" t="s">
        <v>269</v>
      </c>
      <c r="O29" s="139" t="s">
        <v>1</v>
      </c>
      <c r="P29" s="137" t="str">
        <f>törzsanyag!A$31</f>
        <v>hotanf19va</v>
      </c>
      <c r="Q29" s="186" t="str">
        <f>törzsanyag!B$31</f>
        <v>Hőtan és folytonos közegek mechanikája</v>
      </c>
      <c r="R29" s="146"/>
      <c r="S29" s="75"/>
      <c r="T29" s="76"/>
      <c r="U29" s="81" t="s">
        <v>137</v>
      </c>
      <c r="V29" s="81" t="s">
        <v>96</v>
      </c>
      <c r="W29" s="81" t="s">
        <v>440</v>
      </c>
      <c r="X29" s="81" t="s">
        <v>97</v>
      </c>
    </row>
    <row r="30" spans="1:24" s="5" customFormat="1" ht="13.5" thickBot="1">
      <c r="A30" s="81" t="s">
        <v>435</v>
      </c>
      <c r="B30" s="17" t="s">
        <v>364</v>
      </c>
      <c r="C30" s="25"/>
      <c r="D30" s="117"/>
      <c r="E30" s="117"/>
      <c r="F30" s="117" t="s">
        <v>345</v>
      </c>
      <c r="G30" s="117"/>
      <c r="H30" s="149"/>
      <c r="I30" s="27">
        <v>2</v>
      </c>
      <c r="J30" s="117"/>
      <c r="K30" s="149"/>
      <c r="L30" s="149"/>
      <c r="M30" s="27">
        <v>3</v>
      </c>
      <c r="N30" s="26" t="s">
        <v>269</v>
      </c>
      <c r="O30" s="138" t="s">
        <v>263</v>
      </c>
      <c r="P30" s="77" t="str">
        <f>törzsanyag!A$7</f>
        <v>kalkfm19va</v>
      </c>
      <c r="Q30" s="76" t="str">
        <f>törzsanyag!B$7</f>
        <v>Kalkulus</v>
      </c>
      <c r="R30" s="146"/>
      <c r="S30" s="75"/>
      <c r="T30" s="76"/>
      <c r="U30" s="81" t="s">
        <v>368</v>
      </c>
      <c r="V30" s="81" t="s">
        <v>369</v>
      </c>
      <c r="W30" s="81" t="s">
        <v>438</v>
      </c>
      <c r="X30" s="81" t="s">
        <v>370</v>
      </c>
    </row>
    <row r="31" spans="1:24" s="5" customFormat="1" ht="13.5" thickBot="1">
      <c r="A31" s="81" t="s">
        <v>436</v>
      </c>
      <c r="B31" s="17" t="s">
        <v>365</v>
      </c>
      <c r="C31" s="25"/>
      <c r="D31" s="117"/>
      <c r="E31" s="117"/>
      <c r="F31" s="117"/>
      <c r="G31" s="117" t="s">
        <v>345</v>
      </c>
      <c r="H31" s="149"/>
      <c r="I31" s="27">
        <v>2</v>
      </c>
      <c r="J31" s="117"/>
      <c r="K31" s="149"/>
      <c r="L31" s="149"/>
      <c r="M31" s="27">
        <v>3</v>
      </c>
      <c r="N31" s="26" t="s">
        <v>269</v>
      </c>
      <c r="O31" s="194" t="s">
        <v>1</v>
      </c>
      <c r="P31" s="195" t="str">
        <f>A$30</f>
        <v>analf1m19ea</v>
      </c>
      <c r="Q31" s="196" t="str">
        <f>B$30</f>
        <v>Analízis I.</v>
      </c>
      <c r="R31" s="146"/>
      <c r="S31" s="75"/>
      <c r="T31" s="76"/>
      <c r="U31" s="81" t="s">
        <v>368</v>
      </c>
      <c r="V31" s="81" t="s">
        <v>369</v>
      </c>
      <c r="W31" s="81" t="s">
        <v>438</v>
      </c>
      <c r="X31" s="81" t="s">
        <v>371</v>
      </c>
    </row>
    <row r="32" spans="1:24" s="5" customFormat="1" ht="13.5" thickBot="1">
      <c r="A32" s="81" t="s">
        <v>402</v>
      </c>
      <c r="B32" s="17" t="s">
        <v>4</v>
      </c>
      <c r="C32" s="25"/>
      <c r="D32" s="117"/>
      <c r="E32" s="117"/>
      <c r="F32" s="117"/>
      <c r="G32" s="117" t="s">
        <v>345</v>
      </c>
      <c r="H32" s="149"/>
      <c r="I32" s="27">
        <v>2</v>
      </c>
      <c r="J32" s="117"/>
      <c r="K32" s="149"/>
      <c r="L32" s="149"/>
      <c r="M32" s="27">
        <v>3</v>
      </c>
      <c r="N32" s="26" t="s">
        <v>269</v>
      </c>
      <c r="O32" s="138" t="s">
        <v>263</v>
      </c>
      <c r="P32" s="77" t="str">
        <f>törzsanyag!A$31</f>
        <v>hotanf19va</v>
      </c>
      <c r="Q32" s="76" t="str">
        <f>törzsanyag!B$31</f>
        <v>Hőtan és folytonos közegek mechanikája</v>
      </c>
      <c r="R32" s="146" t="s">
        <v>263</v>
      </c>
      <c r="S32" s="75" t="str">
        <f>törzsanyag!A$12</f>
        <v>valszamf19va</v>
      </c>
      <c r="T32" s="76" t="str">
        <f>törzsanyag!B$12</f>
        <v>Valószínűségszámítás és statisztika a fizikában</v>
      </c>
      <c r="U32" s="81" t="s">
        <v>145</v>
      </c>
      <c r="V32" s="81" t="s">
        <v>89</v>
      </c>
      <c r="W32" s="81" t="s">
        <v>441</v>
      </c>
      <c r="X32" s="81" t="s">
        <v>98</v>
      </c>
    </row>
    <row r="33" spans="1:24" s="5" customFormat="1" ht="13.5" thickBot="1">
      <c r="A33" s="81" t="s">
        <v>353</v>
      </c>
      <c r="B33" s="17" t="s">
        <v>348</v>
      </c>
      <c r="C33" s="27"/>
      <c r="D33" s="116"/>
      <c r="E33" s="117"/>
      <c r="F33" s="117"/>
      <c r="G33" s="117" t="s">
        <v>345</v>
      </c>
      <c r="H33" s="26"/>
      <c r="I33" s="27">
        <v>2</v>
      </c>
      <c r="J33" s="117"/>
      <c r="K33" s="117"/>
      <c r="L33" s="26"/>
      <c r="M33" s="49">
        <v>3</v>
      </c>
      <c r="N33" s="26" t="s">
        <v>269</v>
      </c>
      <c r="O33" s="138" t="s">
        <v>263</v>
      </c>
      <c r="P33" s="77" t="str">
        <f>törzsanyag!A$42</f>
        <v>fizlab2f19la</v>
      </c>
      <c r="Q33" s="76" t="str">
        <f>törzsanyag!B$42</f>
        <v>Klasszikus fizika laboratórium</v>
      </c>
      <c r="R33" s="146" t="s">
        <v>263</v>
      </c>
      <c r="S33" s="75" t="str">
        <f>törzsanyag!A$12</f>
        <v>valszamf19va</v>
      </c>
      <c r="T33" s="76" t="str">
        <f>törzsanyag!B$12</f>
        <v>Valószínűségszámítás és statisztika a fizikában</v>
      </c>
      <c r="U33" s="81" t="s">
        <v>337</v>
      </c>
      <c r="V33" s="81" t="s">
        <v>384</v>
      </c>
      <c r="W33" s="81" t="s">
        <v>443</v>
      </c>
      <c r="X33" s="81" t="s">
        <v>373</v>
      </c>
    </row>
    <row r="34" spans="1:24" s="5" customFormat="1" ht="13.5" thickBot="1">
      <c r="A34" s="81" t="s">
        <v>417</v>
      </c>
      <c r="B34" s="17" t="s">
        <v>416</v>
      </c>
      <c r="C34" s="25"/>
      <c r="D34" s="116"/>
      <c r="E34" s="117"/>
      <c r="F34" s="117"/>
      <c r="G34" s="117"/>
      <c r="H34" s="149" t="s">
        <v>345</v>
      </c>
      <c r="I34" s="27">
        <v>2</v>
      </c>
      <c r="J34" s="117"/>
      <c r="K34" s="149"/>
      <c r="L34" s="149"/>
      <c r="M34" s="49">
        <v>3</v>
      </c>
      <c r="N34" s="26" t="s">
        <v>269</v>
      </c>
      <c r="O34" s="138" t="s">
        <v>263</v>
      </c>
      <c r="P34" s="77" t="str">
        <f>törzsanyag!A$32</f>
        <v>atomreszf19va</v>
      </c>
      <c r="Q34" s="76" t="str">
        <f>törzsanyag!B$32</f>
        <v>Atomok, atommagok és elemi részecskék fizikája</v>
      </c>
      <c r="R34" s="146"/>
      <c r="S34" s="75"/>
      <c r="T34" s="76"/>
      <c r="U34" s="81" t="s">
        <v>418</v>
      </c>
      <c r="V34" s="81" t="s">
        <v>420</v>
      </c>
      <c r="W34" s="81" t="s">
        <v>443</v>
      </c>
      <c r="X34" s="81" t="s">
        <v>419</v>
      </c>
    </row>
    <row r="35" spans="1:24" s="5" customFormat="1" ht="13.5" thickBot="1">
      <c r="A35" s="81" t="s">
        <v>366</v>
      </c>
      <c r="B35" s="17" t="s">
        <v>367</v>
      </c>
      <c r="C35" s="25"/>
      <c r="D35" s="117"/>
      <c r="E35" s="117"/>
      <c r="F35" s="117"/>
      <c r="G35" s="117"/>
      <c r="H35" s="149" t="s">
        <v>345</v>
      </c>
      <c r="I35" s="27">
        <v>2</v>
      </c>
      <c r="J35" s="117"/>
      <c r="K35" s="149"/>
      <c r="L35" s="149"/>
      <c r="M35" s="27">
        <v>3</v>
      </c>
      <c r="N35" s="26" t="s">
        <v>269</v>
      </c>
      <c r="O35" s="194" t="s">
        <v>1</v>
      </c>
      <c r="P35" s="195" t="str">
        <f>törzsanyag!A$59</f>
        <v>elmfiz2bf19va</v>
      </c>
      <c r="Q35" s="196" t="str">
        <f>törzsanyag!B$59</f>
        <v>Elektrodinamika B</v>
      </c>
      <c r="R35" s="146"/>
      <c r="S35" s="75"/>
      <c r="T35" s="76"/>
      <c r="U35" s="81" t="s">
        <v>143</v>
      </c>
      <c r="V35" s="81" t="s">
        <v>87</v>
      </c>
      <c r="W35" s="81" t="s">
        <v>439</v>
      </c>
      <c r="X35" s="81" t="s">
        <v>372</v>
      </c>
    </row>
    <row r="36" spans="13:14" ht="12.75">
      <c r="M36" s="34"/>
      <c r="N36" s="11"/>
    </row>
    <row r="37" spans="1:24" s="5" customFormat="1" ht="13.5" thickBot="1">
      <c r="A37" s="22"/>
      <c r="B37" s="22" t="s">
        <v>43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20"/>
      <c r="N37" s="115"/>
      <c r="O37" s="105"/>
      <c r="P37" s="57"/>
      <c r="Q37" s="57"/>
      <c r="R37" s="105"/>
      <c r="S37" s="57"/>
      <c r="T37" s="57"/>
      <c r="U37" s="57"/>
      <c r="V37" s="57"/>
      <c r="W37" s="57"/>
      <c r="X37" s="57"/>
    </row>
    <row r="38" spans="1:24" s="5" customFormat="1" ht="13.5" thickBot="1">
      <c r="A38" s="81"/>
      <c r="B38" s="28" t="s">
        <v>42</v>
      </c>
      <c r="C38" s="27"/>
      <c r="D38" s="117"/>
      <c r="E38" s="117"/>
      <c r="F38" s="117"/>
      <c r="G38" s="117" t="s">
        <v>0</v>
      </c>
      <c r="H38" s="26"/>
      <c r="I38" s="27">
        <v>2</v>
      </c>
      <c r="J38" s="117"/>
      <c r="K38" s="117"/>
      <c r="L38" s="26"/>
      <c r="M38" s="49">
        <v>3</v>
      </c>
      <c r="N38" s="26"/>
      <c r="O38" s="24"/>
      <c r="P38" s="93"/>
      <c r="Q38" s="60"/>
      <c r="R38" s="24"/>
      <c r="S38" s="59"/>
      <c r="T38" s="60"/>
      <c r="U38" s="81"/>
      <c r="V38" s="81"/>
      <c r="W38" s="81"/>
      <c r="X38" s="81"/>
    </row>
    <row r="39" spans="1:24" s="5" customFormat="1" ht="13.5" thickBot="1">
      <c r="A39" s="81"/>
      <c r="B39" s="28" t="s">
        <v>42</v>
      </c>
      <c r="C39" s="27"/>
      <c r="D39" s="117"/>
      <c r="E39" s="117"/>
      <c r="F39" s="117"/>
      <c r="G39" s="117" t="s">
        <v>0</v>
      </c>
      <c r="H39" s="26"/>
      <c r="I39" s="27">
        <v>2</v>
      </c>
      <c r="J39" s="117"/>
      <c r="K39" s="117"/>
      <c r="L39" s="26"/>
      <c r="M39" s="49">
        <v>3</v>
      </c>
      <c r="N39" s="26"/>
      <c r="O39" s="24"/>
      <c r="P39" s="93"/>
      <c r="Q39" s="60"/>
      <c r="R39" s="24"/>
      <c r="S39" s="59"/>
      <c r="T39" s="60"/>
      <c r="U39" s="81"/>
      <c r="V39" s="81"/>
      <c r="W39" s="81"/>
      <c r="X39" s="81"/>
    </row>
    <row r="40" spans="1:24" s="5" customFormat="1" ht="13.5" thickBot="1">
      <c r="A40" s="81"/>
      <c r="B40" s="28" t="s">
        <v>42</v>
      </c>
      <c r="C40" s="27"/>
      <c r="D40" s="117"/>
      <c r="E40" s="117"/>
      <c r="F40" s="117"/>
      <c r="G40" s="117" t="s">
        <v>0</v>
      </c>
      <c r="H40" s="26"/>
      <c r="I40" s="27">
        <v>2</v>
      </c>
      <c r="J40" s="117"/>
      <c r="K40" s="117"/>
      <c r="L40" s="26"/>
      <c r="M40" s="49">
        <v>3</v>
      </c>
      <c r="N40" s="26"/>
      <c r="O40" s="24"/>
      <c r="P40" s="93"/>
      <c r="Q40" s="60"/>
      <c r="R40" s="24"/>
      <c r="S40" s="59"/>
      <c r="T40" s="60"/>
      <c r="U40" s="81"/>
      <c r="V40" s="81"/>
      <c r="W40" s="81"/>
      <c r="X40" s="81"/>
    </row>
    <row r="41" spans="1:24" s="4" customFormat="1" ht="12.75">
      <c r="A41" s="3"/>
      <c r="B41" s="129" t="s">
        <v>266</v>
      </c>
      <c r="C41" s="29">
        <f aca="true" t="shared" si="3" ref="C41:H41">SUMIF(C38:C40,"=x",$I38:$I40)+SUMIF(C38:C40,"=x",$J38:$J40)+SUMIF(C38:C40,"=x",$K38:$K40)</f>
        <v>0</v>
      </c>
      <c r="D41" s="29">
        <f t="shared" si="3"/>
        <v>0</v>
      </c>
      <c r="E41" s="29">
        <f t="shared" si="3"/>
        <v>0</v>
      </c>
      <c r="F41" s="29">
        <f t="shared" si="3"/>
        <v>0</v>
      </c>
      <c r="G41" s="29">
        <f t="shared" si="3"/>
        <v>6</v>
      </c>
      <c r="H41" s="29">
        <f t="shared" si="3"/>
        <v>0</v>
      </c>
      <c r="I41" s="204">
        <f>SUM(C41:H41)</f>
        <v>6</v>
      </c>
      <c r="J41" s="204"/>
      <c r="K41" s="204"/>
      <c r="L41" s="204"/>
      <c r="M41" s="133"/>
      <c r="N41" s="133"/>
      <c r="O41" s="30"/>
      <c r="P41" s="66"/>
      <c r="Q41" s="66"/>
      <c r="R41" s="30"/>
      <c r="S41" s="66"/>
      <c r="T41" s="66"/>
      <c r="U41" s="82"/>
      <c r="V41" s="82"/>
      <c r="W41" s="82"/>
      <c r="X41" s="82"/>
    </row>
    <row r="42" spans="1:24" s="7" customFormat="1" ht="12.75">
      <c r="A42" s="6"/>
      <c r="B42" s="130" t="s">
        <v>267</v>
      </c>
      <c r="C42" s="31">
        <f aca="true" t="shared" si="4" ref="C42:H42">SUMIF(C38:C40,"=x",$M38:$M40)</f>
        <v>0</v>
      </c>
      <c r="D42" s="31">
        <f t="shared" si="4"/>
        <v>0</v>
      </c>
      <c r="E42" s="31">
        <f t="shared" si="4"/>
        <v>0</v>
      </c>
      <c r="F42" s="31">
        <f t="shared" si="4"/>
        <v>0</v>
      </c>
      <c r="G42" s="31">
        <f t="shared" si="4"/>
        <v>9</v>
      </c>
      <c r="H42" s="31">
        <f t="shared" si="4"/>
        <v>0</v>
      </c>
      <c r="I42" s="205">
        <f>SUM(C42:H42)</f>
        <v>9</v>
      </c>
      <c r="J42" s="205"/>
      <c r="K42" s="205"/>
      <c r="L42" s="205"/>
      <c r="M42" s="134"/>
      <c r="N42" s="134"/>
      <c r="O42" s="107"/>
      <c r="P42" s="67"/>
      <c r="Q42" s="67"/>
      <c r="R42" s="107"/>
      <c r="S42" s="67"/>
      <c r="T42" s="67"/>
      <c r="U42" s="67"/>
      <c r="V42" s="67"/>
      <c r="W42" s="67"/>
      <c r="X42" s="67"/>
    </row>
    <row r="43" spans="1:24" s="7" customFormat="1" ht="12.75">
      <c r="A43" s="6"/>
      <c r="B43" s="131" t="s">
        <v>281</v>
      </c>
      <c r="C43" s="128">
        <f aca="true" t="shared" si="5" ref="C43:H43">SUMPRODUCT(--(C38:C40="x"),--($N38:$N40="K"))</f>
        <v>0</v>
      </c>
      <c r="D43" s="128">
        <f t="shared" si="5"/>
        <v>0</v>
      </c>
      <c r="E43" s="128">
        <f t="shared" si="5"/>
        <v>0</v>
      </c>
      <c r="F43" s="128">
        <f t="shared" si="5"/>
        <v>0</v>
      </c>
      <c r="G43" s="128">
        <f t="shared" si="5"/>
        <v>0</v>
      </c>
      <c r="H43" s="128">
        <f t="shared" si="5"/>
        <v>0</v>
      </c>
      <c r="I43" s="203">
        <f>SUM(C43:H43)</f>
        <v>0</v>
      </c>
      <c r="J43" s="203"/>
      <c r="K43" s="203"/>
      <c r="L43" s="203"/>
      <c r="M43" s="135"/>
      <c r="N43" s="135"/>
      <c r="O43" s="107"/>
      <c r="P43" s="67"/>
      <c r="Q43" s="67"/>
      <c r="R43" s="107"/>
      <c r="S43" s="67"/>
      <c r="T43" s="67"/>
      <c r="U43" s="67"/>
      <c r="V43" s="67"/>
      <c r="W43" s="67"/>
      <c r="X43" s="67"/>
    </row>
    <row r="44" spans="1:24" s="7" customFormat="1" ht="12.75">
      <c r="A44" s="6"/>
      <c r="B44" s="6"/>
      <c r="C44" s="31"/>
      <c r="D44" s="31"/>
      <c r="E44" s="31"/>
      <c r="F44" s="31"/>
      <c r="G44" s="31"/>
      <c r="H44" s="31"/>
      <c r="I44" s="125"/>
      <c r="J44" s="125"/>
      <c r="K44" s="125"/>
      <c r="L44" s="125"/>
      <c r="M44" s="126"/>
      <c r="N44" s="32"/>
      <c r="O44" s="107"/>
      <c r="P44" s="67"/>
      <c r="Q44" s="67"/>
      <c r="R44" s="107"/>
      <c r="S44" s="67"/>
      <c r="T44" s="67"/>
      <c r="U44" s="67"/>
      <c r="V44" s="67"/>
      <c r="W44" s="67"/>
      <c r="X44" s="67"/>
    </row>
    <row r="45" spans="1:24" s="5" customFormat="1" ht="12.75">
      <c r="A45" s="2"/>
      <c r="B45" s="2" t="s">
        <v>45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20"/>
      <c r="N45" s="115"/>
      <c r="O45" s="105"/>
      <c r="P45" s="57"/>
      <c r="Q45" s="57"/>
      <c r="R45" s="105"/>
      <c r="S45" s="57"/>
      <c r="T45" s="57"/>
      <c r="U45" s="57"/>
      <c r="V45" s="57"/>
      <c r="W45" s="57"/>
      <c r="X45" s="57"/>
    </row>
    <row r="46" spans="1:24" s="4" customFormat="1" ht="12.75">
      <c r="A46" s="3"/>
      <c r="B46" s="129" t="s">
        <v>266</v>
      </c>
      <c r="C46" s="29">
        <f aca="true" t="shared" si="6" ref="C46:H48">C11+C24+C41</f>
        <v>20</v>
      </c>
      <c r="D46" s="29">
        <f t="shared" si="6"/>
        <v>20</v>
      </c>
      <c r="E46" s="29">
        <f t="shared" si="6"/>
        <v>20</v>
      </c>
      <c r="F46" s="29">
        <f t="shared" si="6"/>
        <v>20</v>
      </c>
      <c r="G46" s="29">
        <f t="shared" si="6"/>
        <v>20</v>
      </c>
      <c r="H46" s="29">
        <f t="shared" si="6"/>
        <v>13</v>
      </c>
      <c r="I46" s="220">
        <f>SUM(C46:H46)</f>
        <v>113</v>
      </c>
      <c r="J46" s="220"/>
      <c r="K46" s="220"/>
      <c r="L46" s="220"/>
      <c r="M46" s="136"/>
      <c r="N46" s="136"/>
      <c r="O46" s="110"/>
      <c r="P46" s="71"/>
      <c r="Q46" s="71"/>
      <c r="R46" s="110"/>
      <c r="S46" s="71"/>
      <c r="T46" s="71"/>
      <c r="U46" s="90"/>
      <c r="V46" s="90"/>
      <c r="W46" s="90"/>
      <c r="X46" s="90"/>
    </row>
    <row r="47" spans="1:24" s="7" customFormat="1" ht="12.75">
      <c r="A47" s="6"/>
      <c r="B47" s="130" t="s">
        <v>267</v>
      </c>
      <c r="C47" s="31">
        <f t="shared" si="6"/>
        <v>30</v>
      </c>
      <c r="D47" s="31">
        <f t="shared" si="6"/>
        <v>30</v>
      </c>
      <c r="E47" s="31">
        <f t="shared" si="6"/>
        <v>30</v>
      </c>
      <c r="F47" s="31">
        <f t="shared" si="6"/>
        <v>30</v>
      </c>
      <c r="G47" s="31">
        <f t="shared" si="6"/>
        <v>30</v>
      </c>
      <c r="H47" s="31">
        <f t="shared" si="6"/>
        <v>30</v>
      </c>
      <c r="I47" s="205">
        <f>SUM(C47:H47)</f>
        <v>180</v>
      </c>
      <c r="J47" s="205"/>
      <c r="K47" s="205"/>
      <c r="L47" s="205"/>
      <c r="M47" s="134"/>
      <c r="N47" s="134"/>
      <c r="O47" s="111"/>
      <c r="P47" s="72"/>
      <c r="Q47" s="72"/>
      <c r="R47" s="111"/>
      <c r="S47" s="72"/>
      <c r="T47" s="72"/>
      <c r="U47" s="91"/>
      <c r="V47" s="91"/>
      <c r="W47" s="91"/>
      <c r="X47" s="91"/>
    </row>
    <row r="48" spans="1:24" ht="12.75">
      <c r="A48" s="34"/>
      <c r="B48" s="131" t="s">
        <v>281</v>
      </c>
      <c r="C48" s="132">
        <f t="shared" si="6"/>
        <v>3</v>
      </c>
      <c r="D48" s="132">
        <f t="shared" si="6"/>
        <v>3</v>
      </c>
      <c r="E48" s="132">
        <f t="shared" si="6"/>
        <v>3</v>
      </c>
      <c r="F48" s="132">
        <f t="shared" si="6"/>
        <v>5</v>
      </c>
      <c r="G48" s="132">
        <f t="shared" si="6"/>
        <v>3</v>
      </c>
      <c r="H48" s="132">
        <f t="shared" si="6"/>
        <v>2</v>
      </c>
      <c r="I48" s="203">
        <f>SUM(C48:H48)</f>
        <v>19</v>
      </c>
      <c r="J48" s="203"/>
      <c r="K48" s="203"/>
      <c r="L48" s="203"/>
      <c r="M48" s="135"/>
      <c r="N48" s="135"/>
      <c r="O48" s="112"/>
      <c r="P48" s="73"/>
      <c r="Q48" s="73"/>
      <c r="R48" s="112"/>
      <c r="S48" s="73"/>
      <c r="T48" s="73"/>
      <c r="U48" s="92"/>
      <c r="V48" s="92"/>
      <c r="W48" s="92"/>
      <c r="X48" s="92"/>
    </row>
  </sheetData>
  <sheetProtection/>
  <mergeCells count="25">
    <mergeCell ref="X2:X3"/>
    <mergeCell ref="V2:V3"/>
    <mergeCell ref="A2:A3"/>
    <mergeCell ref="I2:L2"/>
    <mergeCell ref="N2:N3"/>
    <mergeCell ref="M2:M3"/>
    <mergeCell ref="U2:U3"/>
    <mergeCell ref="B2:B3"/>
    <mergeCell ref="C2:H2"/>
    <mergeCell ref="O2:Q3"/>
    <mergeCell ref="A1:B1"/>
    <mergeCell ref="R2:T3"/>
    <mergeCell ref="I41:L41"/>
    <mergeCell ref="I42:L42"/>
    <mergeCell ref="I24:L24"/>
    <mergeCell ref="I25:L25"/>
    <mergeCell ref="I11:L11"/>
    <mergeCell ref="I12:L12"/>
    <mergeCell ref="I13:L13"/>
    <mergeCell ref="W2:W3"/>
    <mergeCell ref="I48:L48"/>
    <mergeCell ref="I26:L26"/>
    <mergeCell ref="I46:L46"/>
    <mergeCell ref="I47:L47"/>
    <mergeCell ref="I43:L4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17.140625" style="19" customWidth="1"/>
    <col min="2" max="2" width="51.421875" style="10" customWidth="1"/>
    <col min="3" max="13" width="3.421875" style="11" customWidth="1"/>
    <col min="14" max="14" width="3.421875" style="34" customWidth="1"/>
    <col min="15" max="15" width="3.421875" style="104" customWidth="1"/>
    <col min="16" max="16" width="14.28125" style="56" customWidth="1"/>
    <col min="17" max="17" width="42.8515625" style="56" customWidth="1"/>
    <col min="18" max="18" width="3.421875" style="104" customWidth="1"/>
    <col min="19" max="19" width="14.28125" style="56" customWidth="1"/>
    <col min="20" max="20" width="42.8515625" style="56" customWidth="1"/>
    <col min="21" max="21" width="21.421875" style="56" customWidth="1"/>
    <col min="22" max="22" width="14.28125" style="56" customWidth="1"/>
    <col min="23" max="23" width="21.421875" style="56" customWidth="1"/>
    <col min="24" max="24" width="42.8515625" style="56" customWidth="1"/>
    <col min="25" max="16384" width="9.140625" style="10" customWidth="1"/>
  </cols>
  <sheetData>
    <row r="1" spans="1:22" ht="16.5" thickBot="1">
      <c r="A1" s="199" t="s">
        <v>287</v>
      </c>
      <c r="B1" s="199"/>
      <c r="T1" s="56" t="s">
        <v>292</v>
      </c>
      <c r="U1" s="56" t="s">
        <v>137</v>
      </c>
      <c r="V1" s="56" t="s">
        <v>96</v>
      </c>
    </row>
    <row r="2" spans="1:24" s="5" customFormat="1" ht="12.75" customHeight="1">
      <c r="A2" s="200" t="s">
        <v>257</v>
      </c>
      <c r="B2" s="200" t="s">
        <v>258</v>
      </c>
      <c r="C2" s="211" t="s">
        <v>259</v>
      </c>
      <c r="D2" s="212"/>
      <c r="E2" s="212"/>
      <c r="F2" s="212"/>
      <c r="G2" s="212"/>
      <c r="H2" s="213"/>
      <c r="I2" s="211" t="s">
        <v>260</v>
      </c>
      <c r="J2" s="212"/>
      <c r="K2" s="212"/>
      <c r="L2" s="213"/>
      <c r="M2" s="206" t="s">
        <v>261</v>
      </c>
      <c r="N2" s="214" t="s">
        <v>262</v>
      </c>
      <c r="O2" s="216" t="s">
        <v>264</v>
      </c>
      <c r="P2" s="217"/>
      <c r="Q2" s="217"/>
      <c r="R2" s="216" t="s">
        <v>265</v>
      </c>
      <c r="S2" s="217"/>
      <c r="T2" s="217"/>
      <c r="U2" s="200" t="s">
        <v>25</v>
      </c>
      <c r="V2" s="209" t="s">
        <v>163</v>
      </c>
      <c r="W2" s="209" t="s">
        <v>437</v>
      </c>
      <c r="X2" s="200" t="s">
        <v>162</v>
      </c>
    </row>
    <row r="3" spans="1:24" s="5" customFormat="1" ht="13.5" thickBot="1">
      <c r="A3" s="201"/>
      <c r="B3" s="201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20</v>
      </c>
      <c r="J3" s="14" t="s">
        <v>1</v>
      </c>
      <c r="K3" s="14" t="s">
        <v>24</v>
      </c>
      <c r="L3" s="15" t="s">
        <v>44</v>
      </c>
      <c r="M3" s="207"/>
      <c r="N3" s="215"/>
      <c r="O3" s="218"/>
      <c r="P3" s="219"/>
      <c r="Q3" s="219"/>
      <c r="R3" s="218"/>
      <c r="S3" s="219"/>
      <c r="T3" s="219"/>
      <c r="U3" s="201"/>
      <c r="V3" s="210"/>
      <c r="W3" s="210"/>
      <c r="X3" s="201"/>
    </row>
    <row r="4" spans="1:25" s="5" customFormat="1" ht="13.5" thickBot="1">
      <c r="A4" s="23"/>
      <c r="C4" s="115"/>
      <c r="D4" s="115"/>
      <c r="E4" s="115"/>
      <c r="F4" s="115"/>
      <c r="G4" s="115"/>
      <c r="H4" s="20"/>
      <c r="I4" s="20"/>
      <c r="J4" s="20"/>
      <c r="K4" s="20"/>
      <c r="L4" s="20"/>
      <c r="M4" s="20"/>
      <c r="N4" s="20"/>
      <c r="O4" s="105"/>
      <c r="P4" s="57"/>
      <c r="Q4" s="57"/>
      <c r="R4" s="105"/>
      <c r="S4" s="57"/>
      <c r="T4" s="57"/>
      <c r="U4" s="16"/>
      <c r="V4" s="16"/>
      <c r="W4" s="16"/>
      <c r="X4" s="16"/>
      <c r="Y4" s="18"/>
    </row>
    <row r="5" spans="1:25" s="5" customFormat="1" ht="13.5" thickBot="1">
      <c r="A5" s="23"/>
      <c r="B5" s="156" t="str">
        <f>törzsanyag!B5</f>
        <v>Matematika törzsanyag</v>
      </c>
      <c r="C5" s="25"/>
      <c r="D5" s="117"/>
      <c r="E5" s="117"/>
      <c r="F5" s="117"/>
      <c r="G5" s="117"/>
      <c r="H5" s="149"/>
      <c r="I5" s="27"/>
      <c r="J5" s="117"/>
      <c r="K5" s="149"/>
      <c r="L5" s="26"/>
      <c r="M5" s="27">
        <f>törzsanyag!I14</f>
        <v>33</v>
      </c>
      <c r="N5" s="26"/>
      <c r="O5" s="105"/>
      <c r="P5" s="57"/>
      <c r="Q5" s="57"/>
      <c r="R5" s="105"/>
      <c r="S5" s="57"/>
      <c r="T5" s="57"/>
      <c r="U5" s="16"/>
      <c r="V5" s="16"/>
      <c r="W5" s="16"/>
      <c r="X5" s="16"/>
      <c r="Y5" s="18"/>
    </row>
    <row r="6" spans="1:25" s="5" customFormat="1" ht="13.5" thickBot="1">
      <c r="A6" s="23"/>
      <c r="B6" s="156" t="str">
        <f>törzsanyag!B17</f>
        <v>Numerikus matematika, informatika</v>
      </c>
      <c r="C6" s="25"/>
      <c r="D6" s="117"/>
      <c r="E6" s="117"/>
      <c r="F6" s="117"/>
      <c r="G6" s="117"/>
      <c r="H6" s="149"/>
      <c r="I6" s="27"/>
      <c r="J6" s="117"/>
      <c r="K6" s="149"/>
      <c r="L6" s="26"/>
      <c r="M6" s="27">
        <f>törzsanyag!I22</f>
        <v>9</v>
      </c>
      <c r="N6" s="26"/>
      <c r="O6" s="105"/>
      <c r="P6" s="57"/>
      <c r="Q6" s="57"/>
      <c r="R6" s="105"/>
      <c r="S6" s="57"/>
      <c r="T6" s="57"/>
      <c r="U6" s="16"/>
      <c r="V6" s="16"/>
      <c r="W6" s="16"/>
      <c r="X6" s="16"/>
      <c r="Y6" s="18"/>
    </row>
    <row r="7" spans="1:25" s="5" customFormat="1" ht="13.5" thickBot="1">
      <c r="A7" s="23"/>
      <c r="B7" s="156" t="str">
        <f>törzsanyag!B25</f>
        <v>Fizika törzsanyag</v>
      </c>
      <c r="C7" s="25"/>
      <c r="D7" s="117"/>
      <c r="E7" s="117"/>
      <c r="F7" s="117"/>
      <c r="G7" s="117"/>
      <c r="H7" s="149"/>
      <c r="I7" s="27"/>
      <c r="J7" s="117"/>
      <c r="K7" s="149"/>
      <c r="L7" s="26"/>
      <c r="M7" s="27">
        <f>törzsanyag!I36</f>
        <v>39</v>
      </c>
      <c r="N7" s="26"/>
      <c r="O7" s="105"/>
      <c r="P7" s="57"/>
      <c r="Q7" s="57"/>
      <c r="R7" s="105"/>
      <c r="S7" s="57"/>
      <c r="T7" s="57"/>
      <c r="U7" s="16"/>
      <c r="V7" s="16"/>
      <c r="W7" s="16"/>
      <c r="X7" s="16"/>
      <c r="Y7" s="18"/>
    </row>
    <row r="8" spans="1:25" s="5" customFormat="1" ht="13.5" thickBot="1">
      <c r="A8" s="23"/>
      <c r="B8" s="156" t="str">
        <f>törzsanyag!B40</f>
        <v>Fizika laboratórium</v>
      </c>
      <c r="C8" s="25"/>
      <c r="D8" s="117"/>
      <c r="E8" s="117"/>
      <c r="F8" s="117"/>
      <c r="G8" s="117"/>
      <c r="H8" s="149"/>
      <c r="I8" s="27"/>
      <c r="J8" s="117"/>
      <c r="K8" s="149"/>
      <c r="L8" s="26"/>
      <c r="M8" s="27">
        <f>törzsanyag!I45</f>
        <v>18</v>
      </c>
      <c r="N8" s="26"/>
      <c r="O8" s="105"/>
      <c r="P8" s="57"/>
      <c r="Q8" s="57"/>
      <c r="R8" s="105"/>
      <c r="S8" s="57"/>
      <c r="T8" s="57"/>
      <c r="U8" s="16"/>
      <c r="V8" s="16"/>
      <c r="W8" s="16"/>
      <c r="X8" s="16"/>
      <c r="Y8" s="18"/>
    </row>
    <row r="9" spans="1:25" s="5" customFormat="1" ht="13.5" thickBot="1">
      <c r="A9" s="23"/>
      <c r="B9" s="156" t="str">
        <f>törzsanyag!B48</f>
        <v>Elméleti Fizika A</v>
      </c>
      <c r="C9" s="25"/>
      <c r="D9" s="117"/>
      <c r="E9" s="117"/>
      <c r="F9" s="117"/>
      <c r="G9" s="117"/>
      <c r="H9" s="149"/>
      <c r="I9" s="27"/>
      <c r="J9" s="117"/>
      <c r="K9" s="149"/>
      <c r="L9" s="26"/>
      <c r="M9" s="27">
        <f>törzsanyag!I54</f>
        <v>36</v>
      </c>
      <c r="N9" s="26"/>
      <c r="O9" s="105"/>
      <c r="P9" s="57"/>
      <c r="Q9" s="57"/>
      <c r="R9" s="105"/>
      <c r="S9" s="57"/>
      <c r="T9" s="57"/>
      <c r="U9" s="16"/>
      <c r="V9" s="16"/>
      <c r="W9" s="16"/>
      <c r="X9" s="16"/>
      <c r="Y9" s="18"/>
    </row>
    <row r="10" spans="1:25" s="5" customFormat="1" ht="13.5" thickBot="1">
      <c r="A10" s="23"/>
      <c r="B10" s="156" t="str">
        <f>törzsanyag!B66</f>
        <v>Szakdolgozat</v>
      </c>
      <c r="C10" s="25"/>
      <c r="D10" s="117"/>
      <c r="E10" s="117"/>
      <c r="F10" s="117"/>
      <c r="G10" s="117"/>
      <c r="H10" s="149"/>
      <c r="I10" s="27"/>
      <c r="J10" s="117"/>
      <c r="K10" s="149"/>
      <c r="L10" s="26"/>
      <c r="M10" s="27">
        <f>törzsanyag!I69</f>
        <v>10</v>
      </c>
      <c r="N10" s="26"/>
      <c r="O10" s="105"/>
      <c r="P10" s="57"/>
      <c r="Q10" s="57"/>
      <c r="R10" s="105"/>
      <c r="S10" s="57"/>
      <c r="T10" s="57"/>
      <c r="U10" s="16"/>
      <c r="V10" s="16"/>
      <c r="W10" s="16"/>
      <c r="X10" s="16"/>
      <c r="Y10" s="18"/>
    </row>
    <row r="11" spans="1:25" s="5" customFormat="1" ht="12.75">
      <c r="A11" s="23"/>
      <c r="B11" s="155" t="s">
        <v>266</v>
      </c>
      <c r="C11" s="29">
        <f>törzsanyag!C13+törzsanyag!C21+törzsanyag!C35+törzsanyag!C44+törzsanyag!C53+törzsanyag!C68</f>
        <v>20</v>
      </c>
      <c r="D11" s="29">
        <f>törzsanyag!D13+törzsanyag!D21+törzsanyag!D35+törzsanyag!D44+törzsanyag!D53+törzsanyag!D68</f>
        <v>20</v>
      </c>
      <c r="E11" s="29">
        <f>törzsanyag!E13+törzsanyag!E21+törzsanyag!E35+törzsanyag!E44+törzsanyag!E53+törzsanyag!E68</f>
        <v>18</v>
      </c>
      <c r="F11" s="29">
        <f>törzsanyag!F13+törzsanyag!F21+törzsanyag!F35+törzsanyag!F44+törzsanyag!F53+törzsanyag!F68</f>
        <v>16</v>
      </c>
      <c r="G11" s="29">
        <f>törzsanyag!G13+törzsanyag!G21+törzsanyag!G35+törzsanyag!G44+törzsanyag!G53+törzsanyag!G68</f>
        <v>10</v>
      </c>
      <c r="H11" s="29">
        <f>törzsanyag!H13+törzsanyag!H21+törzsanyag!H35+törzsanyag!H44+törzsanyag!H53+törzsanyag!H68</f>
        <v>6</v>
      </c>
      <c r="I11" s="208">
        <f>SUM(C11:H11)</f>
        <v>90</v>
      </c>
      <c r="J11" s="208"/>
      <c r="K11" s="208"/>
      <c r="L11" s="208"/>
      <c r="M11" s="20"/>
      <c r="N11" s="20"/>
      <c r="O11" s="105"/>
      <c r="P11" s="57"/>
      <c r="Q11" s="57"/>
      <c r="R11" s="105"/>
      <c r="S11" s="57"/>
      <c r="T11" s="57"/>
      <c r="U11" s="16"/>
      <c r="V11" s="16"/>
      <c r="W11" s="16"/>
      <c r="X11" s="16"/>
      <c r="Y11" s="18"/>
    </row>
    <row r="12" spans="1:25" s="5" customFormat="1" ht="12.75">
      <c r="A12" s="23"/>
      <c r="B12" s="130" t="s">
        <v>267</v>
      </c>
      <c r="C12" s="31">
        <f>törzsanyag!C14+törzsanyag!C22+törzsanyag!C36+törzsanyag!C45+törzsanyag!C54+törzsanyag!C69</f>
        <v>30</v>
      </c>
      <c r="D12" s="31">
        <f>törzsanyag!D14+törzsanyag!D22+törzsanyag!D36+törzsanyag!D45+törzsanyag!D54+törzsanyag!D69</f>
        <v>30</v>
      </c>
      <c r="E12" s="31">
        <f>törzsanyag!E14+törzsanyag!E22+törzsanyag!E36+törzsanyag!E45+törzsanyag!E54+törzsanyag!E69</f>
        <v>27</v>
      </c>
      <c r="F12" s="31">
        <f>törzsanyag!F14+törzsanyag!F22+törzsanyag!F36+törzsanyag!F45+törzsanyag!F54+törzsanyag!F69</f>
        <v>24</v>
      </c>
      <c r="G12" s="31">
        <f>törzsanyag!G14+törzsanyag!G22+törzsanyag!G36+törzsanyag!G45+törzsanyag!G54+törzsanyag!G69</f>
        <v>15</v>
      </c>
      <c r="H12" s="31">
        <f>törzsanyag!H14+törzsanyag!H22+törzsanyag!H36+törzsanyag!H45+törzsanyag!H54+törzsanyag!H69</f>
        <v>19</v>
      </c>
      <c r="I12" s="205">
        <f>SUM(C12:H12)</f>
        <v>145</v>
      </c>
      <c r="J12" s="205"/>
      <c r="K12" s="205"/>
      <c r="L12" s="205"/>
      <c r="M12" s="20"/>
      <c r="N12" s="20"/>
      <c r="O12" s="105"/>
      <c r="P12" s="57"/>
      <c r="Q12" s="57"/>
      <c r="R12" s="105"/>
      <c r="S12" s="57"/>
      <c r="T12" s="57"/>
      <c r="U12" s="16"/>
      <c r="V12" s="16"/>
      <c r="W12" s="16"/>
      <c r="X12" s="16"/>
      <c r="Y12" s="18"/>
    </row>
    <row r="13" spans="1:25" s="5" customFormat="1" ht="12.75">
      <c r="A13" s="23"/>
      <c r="B13" s="131" t="s">
        <v>281</v>
      </c>
      <c r="C13" s="128">
        <f>törzsanyag!C15+törzsanyag!C23+törzsanyag!C37+törzsanyag!C46+törzsanyag!C55+törzsanyag!C70</f>
        <v>3</v>
      </c>
      <c r="D13" s="128">
        <f>törzsanyag!D15+törzsanyag!D23+törzsanyag!D37+törzsanyag!D46+törzsanyag!D55+törzsanyag!D70</f>
        <v>3</v>
      </c>
      <c r="E13" s="128">
        <f>törzsanyag!E15+törzsanyag!E23+törzsanyag!E37+törzsanyag!E46+törzsanyag!E55+törzsanyag!E70</f>
        <v>3</v>
      </c>
      <c r="F13" s="128">
        <f>törzsanyag!F15+törzsanyag!F23+törzsanyag!F37+törzsanyag!F46+törzsanyag!F55+törzsanyag!F70</f>
        <v>3</v>
      </c>
      <c r="G13" s="128">
        <f>törzsanyag!G15+törzsanyag!G23+törzsanyag!G37+törzsanyag!G46+törzsanyag!G55+törzsanyag!G70</f>
        <v>1</v>
      </c>
      <c r="H13" s="128">
        <f>törzsanyag!H15+törzsanyag!H23+törzsanyag!H37+törzsanyag!H46+törzsanyag!H55+törzsanyag!H70</f>
        <v>1</v>
      </c>
      <c r="I13" s="203">
        <f>SUM(C13:H13)</f>
        <v>14</v>
      </c>
      <c r="J13" s="203"/>
      <c r="K13" s="203"/>
      <c r="L13" s="203"/>
      <c r="M13" s="20"/>
      <c r="N13" s="20"/>
      <c r="O13" s="105"/>
      <c r="P13" s="57"/>
      <c r="Q13" s="57"/>
      <c r="R13" s="105"/>
      <c r="S13" s="57"/>
      <c r="T13" s="57"/>
      <c r="U13" s="16"/>
      <c r="V13" s="16"/>
      <c r="W13" s="16"/>
      <c r="X13" s="16"/>
      <c r="Y13" s="18"/>
    </row>
    <row r="14" spans="1:25" s="5" customFormat="1" ht="12.75">
      <c r="A14" s="23"/>
      <c r="C14" s="115"/>
      <c r="D14" s="115"/>
      <c r="E14" s="115"/>
      <c r="F14" s="115"/>
      <c r="G14" s="115"/>
      <c r="H14" s="20"/>
      <c r="I14" s="20"/>
      <c r="J14" s="20"/>
      <c r="K14" s="20"/>
      <c r="L14" s="20"/>
      <c r="M14" s="20"/>
      <c r="N14" s="20"/>
      <c r="O14" s="105"/>
      <c r="P14" s="57"/>
      <c r="Q14" s="57"/>
      <c r="R14" s="105"/>
      <c r="S14" s="57"/>
      <c r="T14" s="57"/>
      <c r="U14" s="16"/>
      <c r="V14" s="16"/>
      <c r="W14" s="16"/>
      <c r="X14" s="16"/>
      <c r="Y14" s="18"/>
    </row>
    <row r="15" spans="1:24" s="5" customFormat="1" ht="13.5" thickBot="1">
      <c r="A15" s="22"/>
      <c r="B15" s="22" t="s">
        <v>38</v>
      </c>
      <c r="C15" s="115"/>
      <c r="D15" s="115"/>
      <c r="E15" s="115"/>
      <c r="F15" s="115"/>
      <c r="G15" s="115"/>
      <c r="H15" s="115"/>
      <c r="I15" s="119"/>
      <c r="J15" s="119"/>
      <c r="K15" s="119"/>
      <c r="L15" s="119"/>
      <c r="M15" s="148"/>
      <c r="N15" s="115"/>
      <c r="O15" s="106"/>
      <c r="P15" s="63"/>
      <c r="Q15" s="63"/>
      <c r="R15" s="106"/>
      <c r="S15" s="63"/>
      <c r="T15" s="63"/>
      <c r="U15" s="57" t="s">
        <v>137</v>
      </c>
      <c r="V15" s="57" t="s">
        <v>96</v>
      </c>
      <c r="W15" s="57"/>
      <c r="X15" s="57"/>
    </row>
    <row r="16" spans="1:24" s="5" customFormat="1" ht="13.5" thickBot="1">
      <c r="A16" s="81" t="s">
        <v>173</v>
      </c>
      <c r="B16" s="17" t="s">
        <v>39</v>
      </c>
      <c r="C16" s="25"/>
      <c r="D16" s="117"/>
      <c r="E16" s="117" t="s">
        <v>0</v>
      </c>
      <c r="F16" s="117"/>
      <c r="G16" s="117"/>
      <c r="H16" s="149"/>
      <c r="I16" s="27">
        <v>2</v>
      </c>
      <c r="J16" s="117"/>
      <c r="K16" s="117"/>
      <c r="L16" s="26"/>
      <c r="M16" s="27">
        <v>2</v>
      </c>
      <c r="N16" s="26" t="s">
        <v>269</v>
      </c>
      <c r="O16" s="138"/>
      <c r="P16" s="77"/>
      <c r="Q16" s="141"/>
      <c r="R16" s="138"/>
      <c r="S16" s="74"/>
      <c r="T16" s="76"/>
      <c r="U16" s="81" t="s">
        <v>148</v>
      </c>
      <c r="V16" s="81" t="s">
        <v>99</v>
      </c>
      <c r="W16" s="81" t="s">
        <v>445</v>
      </c>
      <c r="X16" s="81" t="s">
        <v>100</v>
      </c>
    </row>
    <row r="17" spans="1:24" s="5" customFormat="1" ht="13.5" thickBot="1">
      <c r="A17" s="81" t="s">
        <v>174</v>
      </c>
      <c r="B17" s="17" t="s">
        <v>40</v>
      </c>
      <c r="C17" s="25"/>
      <c r="D17" s="117"/>
      <c r="E17" s="117"/>
      <c r="F17" s="117" t="s">
        <v>0</v>
      </c>
      <c r="G17" s="117"/>
      <c r="H17" s="149"/>
      <c r="I17" s="27">
        <v>2</v>
      </c>
      <c r="J17" s="117"/>
      <c r="K17" s="117"/>
      <c r="L17" s="26"/>
      <c r="M17" s="27">
        <v>2</v>
      </c>
      <c r="N17" s="26" t="s">
        <v>269</v>
      </c>
      <c r="O17" s="138"/>
      <c r="P17" s="77"/>
      <c r="Q17" s="141"/>
      <c r="R17" s="138"/>
      <c r="S17" s="74"/>
      <c r="T17" s="76"/>
      <c r="U17" s="81" t="s">
        <v>149</v>
      </c>
      <c r="V17" s="81" t="s">
        <v>101</v>
      </c>
      <c r="W17" s="81" t="s">
        <v>445</v>
      </c>
      <c r="X17" s="81" t="s">
        <v>102</v>
      </c>
    </row>
    <row r="18" spans="1:24" s="5" customFormat="1" ht="13.5" thickBot="1">
      <c r="A18" s="81" t="s">
        <v>175</v>
      </c>
      <c r="B18" s="17" t="s">
        <v>41</v>
      </c>
      <c r="C18" s="25"/>
      <c r="D18" s="117"/>
      <c r="E18" s="117"/>
      <c r="F18" s="117"/>
      <c r="G18" s="117" t="s">
        <v>0</v>
      </c>
      <c r="H18" s="149"/>
      <c r="I18" s="27">
        <v>2</v>
      </c>
      <c r="J18" s="117"/>
      <c r="K18" s="117"/>
      <c r="L18" s="26"/>
      <c r="M18" s="27">
        <v>2</v>
      </c>
      <c r="N18" s="26" t="s">
        <v>269</v>
      </c>
      <c r="O18" s="138"/>
      <c r="P18" s="77"/>
      <c r="Q18" s="141"/>
      <c r="R18" s="138"/>
      <c r="S18" s="74"/>
      <c r="T18" s="76"/>
      <c r="U18" s="81" t="s">
        <v>150</v>
      </c>
      <c r="V18" s="81" t="s">
        <v>103</v>
      </c>
      <c r="W18" s="81" t="s">
        <v>445</v>
      </c>
      <c r="X18" s="81" t="s">
        <v>104</v>
      </c>
    </row>
    <row r="19" spans="1:24" s="5" customFormat="1" ht="13.5" thickBot="1">
      <c r="A19" s="81" t="s">
        <v>167</v>
      </c>
      <c r="B19" s="17" t="s">
        <v>7</v>
      </c>
      <c r="C19" s="25"/>
      <c r="D19" s="117"/>
      <c r="E19" s="117" t="s">
        <v>0</v>
      </c>
      <c r="F19" s="117"/>
      <c r="G19" s="117"/>
      <c r="H19" s="149"/>
      <c r="I19" s="27">
        <v>2</v>
      </c>
      <c r="J19" s="117"/>
      <c r="K19" s="117"/>
      <c r="L19" s="26"/>
      <c r="M19" s="27">
        <v>3</v>
      </c>
      <c r="N19" s="26" t="s">
        <v>269</v>
      </c>
      <c r="O19" s="138" t="s">
        <v>263</v>
      </c>
      <c r="P19" s="77" t="str">
        <f>törzsanyag!A$27</f>
        <v>mechf19va</v>
      </c>
      <c r="Q19" s="141" t="str">
        <f>törzsanyag!B$27</f>
        <v>Mechanika</v>
      </c>
      <c r="R19" s="138"/>
      <c r="S19" s="74"/>
      <c r="T19" s="76"/>
      <c r="U19" s="81" t="s">
        <v>159</v>
      </c>
      <c r="V19" s="81" t="s">
        <v>105</v>
      </c>
      <c r="W19" s="81" t="s">
        <v>440</v>
      </c>
      <c r="X19" s="81" t="s">
        <v>106</v>
      </c>
    </row>
    <row r="20" spans="1:24" s="5" customFormat="1" ht="13.5" thickBot="1">
      <c r="A20" s="81" t="s">
        <v>168</v>
      </c>
      <c r="B20" s="17" t="s">
        <v>8</v>
      </c>
      <c r="C20" s="25"/>
      <c r="D20" s="117"/>
      <c r="E20" s="117"/>
      <c r="F20" s="117" t="s">
        <v>0</v>
      </c>
      <c r="G20" s="117"/>
      <c r="H20" s="149"/>
      <c r="I20" s="27">
        <v>2</v>
      </c>
      <c r="J20" s="117"/>
      <c r="K20" s="117"/>
      <c r="L20" s="26"/>
      <c r="M20" s="27">
        <v>3</v>
      </c>
      <c r="N20" s="26" t="s">
        <v>269</v>
      </c>
      <c r="O20" s="138" t="s">
        <v>263</v>
      </c>
      <c r="P20" s="77" t="str">
        <f>törzsanyag!A$7</f>
        <v>kalkfm19va</v>
      </c>
      <c r="Q20" s="141" t="str">
        <f>törzsanyag!B$7</f>
        <v>Kalkulus</v>
      </c>
      <c r="R20" s="138"/>
      <c r="S20" s="74"/>
      <c r="T20" s="76"/>
      <c r="U20" s="81" t="s">
        <v>156</v>
      </c>
      <c r="V20" s="81" t="s">
        <v>107</v>
      </c>
      <c r="W20" s="81" t="s">
        <v>440</v>
      </c>
      <c r="X20" s="81" t="s">
        <v>108</v>
      </c>
    </row>
    <row r="21" spans="1:24" s="5" customFormat="1" ht="13.5" thickBot="1">
      <c r="A21" s="81" t="s">
        <v>400</v>
      </c>
      <c r="B21" s="17" t="s">
        <v>3</v>
      </c>
      <c r="C21" s="25"/>
      <c r="D21" s="117"/>
      <c r="E21" s="117"/>
      <c r="F21" s="117" t="s">
        <v>0</v>
      </c>
      <c r="G21" s="117"/>
      <c r="H21" s="149"/>
      <c r="I21" s="27">
        <v>2</v>
      </c>
      <c r="J21" s="117"/>
      <c r="K21" s="117"/>
      <c r="L21" s="26"/>
      <c r="M21" s="27">
        <v>3</v>
      </c>
      <c r="N21" s="26" t="s">
        <v>269</v>
      </c>
      <c r="O21" s="139" t="s">
        <v>1</v>
      </c>
      <c r="P21" s="137" t="str">
        <f>törzsanyag!A$31</f>
        <v>hotanf19va</v>
      </c>
      <c r="Q21" s="145" t="str">
        <f>törzsanyag!B$31</f>
        <v>Hőtan és folytonos közegek mechanikája</v>
      </c>
      <c r="R21" s="146"/>
      <c r="S21" s="75"/>
      <c r="T21" s="76"/>
      <c r="U21" s="81" t="s">
        <v>137</v>
      </c>
      <c r="V21" s="81" t="s">
        <v>96</v>
      </c>
      <c r="W21" s="81" t="s">
        <v>440</v>
      </c>
      <c r="X21" s="81" t="s">
        <v>97</v>
      </c>
    </row>
    <row r="22" spans="1:24" s="5" customFormat="1" ht="13.5" thickBot="1">
      <c r="A22" s="81" t="s">
        <v>401</v>
      </c>
      <c r="B22" s="17" t="s">
        <v>9</v>
      </c>
      <c r="C22" s="25"/>
      <c r="D22" s="117"/>
      <c r="E22" s="117"/>
      <c r="F22" s="117"/>
      <c r="G22" s="117" t="s">
        <v>0</v>
      </c>
      <c r="H22" s="149"/>
      <c r="I22" s="27">
        <v>2</v>
      </c>
      <c r="J22" s="117"/>
      <c r="K22" s="117"/>
      <c r="L22" s="26"/>
      <c r="M22" s="27">
        <v>3</v>
      </c>
      <c r="N22" s="26" t="s">
        <v>269</v>
      </c>
      <c r="O22" s="139" t="s">
        <v>1</v>
      </c>
      <c r="P22" s="137" t="str">
        <f>A$21</f>
        <v>biophys1f17ex</v>
      </c>
      <c r="Q22" s="145" t="str">
        <f>B$21</f>
        <v>Biofizika I.</v>
      </c>
      <c r="R22" s="139"/>
      <c r="S22" s="74"/>
      <c r="T22" s="76"/>
      <c r="U22" s="81" t="s">
        <v>137</v>
      </c>
      <c r="V22" s="81" t="s">
        <v>96</v>
      </c>
      <c r="W22" s="81" t="s">
        <v>440</v>
      </c>
      <c r="X22" s="81" t="s">
        <v>109</v>
      </c>
    </row>
    <row r="23" spans="1:24" s="5" customFormat="1" ht="13.5" thickBot="1">
      <c r="A23" s="81" t="s">
        <v>169</v>
      </c>
      <c r="B23" s="17" t="s">
        <v>10</v>
      </c>
      <c r="C23" s="25"/>
      <c r="D23" s="117"/>
      <c r="E23" s="117"/>
      <c r="F23" s="117"/>
      <c r="G23" s="117" t="s">
        <v>0</v>
      </c>
      <c r="H23" s="149" t="s">
        <v>12</v>
      </c>
      <c r="I23" s="27"/>
      <c r="J23" s="117"/>
      <c r="K23" s="117">
        <v>3</v>
      </c>
      <c r="L23" s="26"/>
      <c r="M23" s="27">
        <v>6</v>
      </c>
      <c r="N23" s="26" t="s">
        <v>270</v>
      </c>
      <c r="O23" s="139"/>
      <c r="P23" s="137"/>
      <c r="Q23" s="145"/>
      <c r="R23" s="139"/>
      <c r="S23" s="74"/>
      <c r="T23" s="76"/>
      <c r="U23" s="81" t="s">
        <v>160</v>
      </c>
      <c r="V23" s="81" t="s">
        <v>110</v>
      </c>
      <c r="W23" s="81" t="s">
        <v>445</v>
      </c>
      <c r="X23" s="81" t="s">
        <v>111</v>
      </c>
    </row>
    <row r="24" spans="1:24" s="5" customFormat="1" ht="13.5" thickBot="1">
      <c r="A24" s="81" t="s">
        <v>170</v>
      </c>
      <c r="B24" s="17" t="s">
        <v>11</v>
      </c>
      <c r="C24" s="25"/>
      <c r="D24" s="117"/>
      <c r="E24" s="117"/>
      <c r="F24" s="117"/>
      <c r="G24" s="117"/>
      <c r="H24" s="149" t="s">
        <v>0</v>
      </c>
      <c r="I24" s="27">
        <v>2</v>
      </c>
      <c r="J24" s="117"/>
      <c r="K24" s="117"/>
      <c r="L24" s="26"/>
      <c r="M24" s="27">
        <v>2</v>
      </c>
      <c r="N24" s="26" t="s">
        <v>269</v>
      </c>
      <c r="O24" s="139" t="s">
        <v>1</v>
      </c>
      <c r="P24" s="137" t="str">
        <f>A$22</f>
        <v>biophys2f17ex</v>
      </c>
      <c r="Q24" s="145" t="str">
        <f>B$22</f>
        <v>Biofizika II.</v>
      </c>
      <c r="R24" s="139"/>
      <c r="S24" s="74"/>
      <c r="T24" s="76"/>
      <c r="U24" s="81" t="s">
        <v>67</v>
      </c>
      <c r="V24" s="81" t="s">
        <v>293</v>
      </c>
      <c r="W24" s="81" t="s">
        <v>440</v>
      </c>
      <c r="X24" s="81" t="s">
        <v>112</v>
      </c>
    </row>
    <row r="25" spans="1:24" s="4" customFormat="1" ht="12.75">
      <c r="A25" s="3"/>
      <c r="B25" s="129" t="s">
        <v>266</v>
      </c>
      <c r="C25" s="29">
        <f aca="true" t="shared" si="0" ref="C25:H25">SUMIF(C16:C24,"=x",$I16:$I24)+SUMIF(C16:C24,"=x",$J16:$J24)+SUMIF(C16:C24,"=x",$K16:$K24)</f>
        <v>0</v>
      </c>
      <c r="D25" s="29">
        <f t="shared" si="0"/>
        <v>0</v>
      </c>
      <c r="E25" s="29">
        <f t="shared" si="0"/>
        <v>4</v>
      </c>
      <c r="F25" s="29">
        <f t="shared" si="0"/>
        <v>6</v>
      </c>
      <c r="G25" s="29">
        <f t="shared" si="0"/>
        <v>7</v>
      </c>
      <c r="H25" s="29">
        <f t="shared" si="0"/>
        <v>2</v>
      </c>
      <c r="I25" s="204">
        <f>SUM(C25:H25)</f>
        <v>19</v>
      </c>
      <c r="J25" s="204"/>
      <c r="K25" s="204"/>
      <c r="L25" s="204"/>
      <c r="M25" s="150"/>
      <c r="N25" s="124"/>
      <c r="O25" s="110"/>
      <c r="P25" s="71"/>
      <c r="Q25" s="71"/>
      <c r="R25" s="110"/>
      <c r="S25" s="71"/>
      <c r="T25" s="71"/>
      <c r="U25" s="82"/>
      <c r="V25" s="82"/>
      <c r="W25" s="82"/>
      <c r="X25" s="82"/>
    </row>
    <row r="26" spans="1:24" s="7" customFormat="1" ht="12.75">
      <c r="A26" s="6"/>
      <c r="B26" s="130" t="s">
        <v>267</v>
      </c>
      <c r="C26" s="31">
        <f aca="true" t="shared" si="1" ref="C26:H26">SUMIF(C16:C24,"=x",$M16:$M24)</f>
        <v>0</v>
      </c>
      <c r="D26" s="31">
        <f t="shared" si="1"/>
        <v>0</v>
      </c>
      <c r="E26" s="31">
        <f t="shared" si="1"/>
        <v>5</v>
      </c>
      <c r="F26" s="31">
        <f t="shared" si="1"/>
        <v>8</v>
      </c>
      <c r="G26" s="31">
        <f t="shared" si="1"/>
        <v>11</v>
      </c>
      <c r="H26" s="31">
        <f t="shared" si="1"/>
        <v>2</v>
      </c>
      <c r="I26" s="205">
        <f>SUM(C26:H26)</f>
        <v>26</v>
      </c>
      <c r="J26" s="205"/>
      <c r="K26" s="205"/>
      <c r="L26" s="205"/>
      <c r="M26" s="134"/>
      <c r="N26" s="32"/>
      <c r="O26" s="107"/>
      <c r="P26" s="67"/>
      <c r="Q26" s="67"/>
      <c r="R26" s="107"/>
      <c r="S26" s="67"/>
      <c r="T26" s="67"/>
      <c r="U26" s="67"/>
      <c r="V26" s="67"/>
      <c r="W26" s="67"/>
      <c r="X26" s="67"/>
    </row>
    <row r="27" spans="1:20" ht="12.75">
      <c r="A27" s="34"/>
      <c r="B27" s="131" t="s">
        <v>281</v>
      </c>
      <c r="C27" s="128">
        <f aca="true" t="shared" si="2" ref="C27:H27">SUMPRODUCT(--(C16:C24="x"),--($N16:$N24="K"))</f>
        <v>0</v>
      </c>
      <c r="D27" s="128">
        <f t="shared" si="2"/>
        <v>0</v>
      </c>
      <c r="E27" s="128">
        <f t="shared" si="2"/>
        <v>2</v>
      </c>
      <c r="F27" s="128">
        <f t="shared" si="2"/>
        <v>3</v>
      </c>
      <c r="G27" s="128">
        <f t="shared" si="2"/>
        <v>2</v>
      </c>
      <c r="H27" s="128">
        <f t="shared" si="2"/>
        <v>1</v>
      </c>
      <c r="I27" s="203">
        <f>SUM(C27:H27)</f>
        <v>8</v>
      </c>
      <c r="J27" s="203"/>
      <c r="K27" s="203"/>
      <c r="L27" s="203"/>
      <c r="M27" s="34"/>
      <c r="N27" s="11"/>
      <c r="O27" s="112"/>
      <c r="P27" s="73"/>
      <c r="Q27" s="73"/>
      <c r="R27" s="112"/>
      <c r="S27" s="73"/>
      <c r="T27" s="73"/>
    </row>
    <row r="28" spans="1:14" ht="63.75" customHeight="1">
      <c r="A28" s="221" t="s">
        <v>430</v>
      </c>
      <c r="B28" s="221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3:14" ht="12.75">
      <c r="C29" s="33"/>
      <c r="D29" s="33"/>
      <c r="E29" s="33"/>
      <c r="F29" s="33"/>
      <c r="G29" s="33"/>
      <c r="H29" s="33"/>
      <c r="M29" s="34"/>
      <c r="N29" s="11"/>
    </row>
    <row r="30" spans="1:24" s="5" customFormat="1" ht="13.5" thickBot="1">
      <c r="A30" s="22"/>
      <c r="B30" s="22" t="s">
        <v>43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20"/>
      <c r="N30" s="115"/>
      <c r="O30" s="105"/>
      <c r="P30" s="57"/>
      <c r="Q30" s="57"/>
      <c r="R30" s="105"/>
      <c r="S30" s="57"/>
      <c r="T30" s="57"/>
      <c r="U30" s="57"/>
      <c r="V30" s="57"/>
      <c r="W30" s="57"/>
      <c r="X30" s="57"/>
    </row>
    <row r="31" spans="1:24" s="5" customFormat="1" ht="13.5" thickBot="1">
      <c r="A31" s="81"/>
      <c r="B31" s="28" t="s">
        <v>42</v>
      </c>
      <c r="C31" s="27"/>
      <c r="D31" s="117"/>
      <c r="E31" s="117"/>
      <c r="F31" s="117"/>
      <c r="G31" s="117" t="s">
        <v>0</v>
      </c>
      <c r="H31" s="26"/>
      <c r="I31" s="27">
        <v>2</v>
      </c>
      <c r="J31" s="117"/>
      <c r="K31" s="117"/>
      <c r="L31" s="26"/>
      <c r="M31" s="49">
        <v>3</v>
      </c>
      <c r="N31" s="26"/>
      <c r="O31" s="24"/>
      <c r="P31" s="93"/>
      <c r="Q31" s="60"/>
      <c r="R31" s="24"/>
      <c r="S31" s="59"/>
      <c r="T31" s="60"/>
      <c r="U31" s="81"/>
      <c r="V31" s="81"/>
      <c r="W31" s="81"/>
      <c r="X31" s="81"/>
    </row>
    <row r="32" spans="1:24" s="5" customFormat="1" ht="13.5" thickBot="1">
      <c r="A32" s="81"/>
      <c r="B32" s="28" t="s">
        <v>42</v>
      </c>
      <c r="C32" s="27"/>
      <c r="D32" s="117"/>
      <c r="E32" s="117"/>
      <c r="F32" s="117"/>
      <c r="G32" s="117"/>
      <c r="H32" s="26" t="s">
        <v>0</v>
      </c>
      <c r="I32" s="27">
        <v>2</v>
      </c>
      <c r="J32" s="117"/>
      <c r="K32" s="117"/>
      <c r="L32" s="26"/>
      <c r="M32" s="49">
        <v>3</v>
      </c>
      <c r="N32" s="26"/>
      <c r="O32" s="24"/>
      <c r="P32" s="93"/>
      <c r="Q32" s="60"/>
      <c r="R32" s="24"/>
      <c r="S32" s="59"/>
      <c r="T32" s="60"/>
      <c r="U32" s="81"/>
      <c r="V32" s="81"/>
      <c r="W32" s="81"/>
      <c r="X32" s="81"/>
    </row>
    <row r="33" spans="1:24" s="5" customFormat="1" ht="13.5" thickBot="1">
      <c r="A33" s="81"/>
      <c r="B33" s="28" t="s">
        <v>42</v>
      </c>
      <c r="C33" s="27"/>
      <c r="D33" s="117"/>
      <c r="E33" s="117"/>
      <c r="F33" s="117"/>
      <c r="G33" s="117"/>
      <c r="H33" s="26" t="s">
        <v>0</v>
      </c>
      <c r="I33" s="27">
        <v>2</v>
      </c>
      <c r="J33" s="117"/>
      <c r="K33" s="117"/>
      <c r="L33" s="26"/>
      <c r="M33" s="49">
        <v>3</v>
      </c>
      <c r="N33" s="26"/>
      <c r="O33" s="24"/>
      <c r="P33" s="93"/>
      <c r="Q33" s="60"/>
      <c r="R33" s="24"/>
      <c r="S33" s="59"/>
      <c r="T33" s="60"/>
      <c r="U33" s="81"/>
      <c r="V33" s="81"/>
      <c r="W33" s="81"/>
      <c r="X33" s="81"/>
    </row>
    <row r="34" spans="1:24" s="4" customFormat="1" ht="12.75">
      <c r="A34" s="3"/>
      <c r="B34" s="129" t="s">
        <v>266</v>
      </c>
      <c r="C34" s="29">
        <f aca="true" t="shared" si="3" ref="C34:H34">SUMIF(C31:C33,"=x",$I31:$I33)+SUMIF(C31:C33,"=x",$J31:$J33)+SUMIF(C31:C33,"=x",$K31:$K33)</f>
        <v>0</v>
      </c>
      <c r="D34" s="29">
        <f t="shared" si="3"/>
        <v>0</v>
      </c>
      <c r="E34" s="29">
        <f t="shared" si="3"/>
        <v>0</v>
      </c>
      <c r="F34" s="29">
        <f t="shared" si="3"/>
        <v>0</v>
      </c>
      <c r="G34" s="29">
        <f t="shared" si="3"/>
        <v>2</v>
      </c>
      <c r="H34" s="29">
        <f t="shared" si="3"/>
        <v>4</v>
      </c>
      <c r="I34" s="204">
        <f>SUM(C34:H34)</f>
        <v>6</v>
      </c>
      <c r="J34" s="204"/>
      <c r="K34" s="204"/>
      <c r="L34" s="204"/>
      <c r="M34" s="133"/>
      <c r="N34" s="133"/>
      <c r="O34" s="30"/>
      <c r="P34" s="66"/>
      <c r="Q34" s="66"/>
      <c r="R34" s="30"/>
      <c r="S34" s="66"/>
      <c r="T34" s="66"/>
      <c r="U34" s="82"/>
      <c r="V34" s="82"/>
      <c r="W34" s="82"/>
      <c r="X34" s="82"/>
    </row>
    <row r="35" spans="1:24" s="7" customFormat="1" ht="12.75">
      <c r="A35" s="6"/>
      <c r="B35" s="130" t="s">
        <v>267</v>
      </c>
      <c r="C35" s="31">
        <f aca="true" t="shared" si="4" ref="C35:H35">SUMIF(C31:C33,"=x",$M31:$M33)</f>
        <v>0</v>
      </c>
      <c r="D35" s="31">
        <f t="shared" si="4"/>
        <v>0</v>
      </c>
      <c r="E35" s="31">
        <f t="shared" si="4"/>
        <v>0</v>
      </c>
      <c r="F35" s="31">
        <f t="shared" si="4"/>
        <v>0</v>
      </c>
      <c r="G35" s="31">
        <f t="shared" si="4"/>
        <v>3</v>
      </c>
      <c r="H35" s="31">
        <f t="shared" si="4"/>
        <v>6</v>
      </c>
      <c r="I35" s="205">
        <f>SUM(C35:H35)</f>
        <v>9</v>
      </c>
      <c r="J35" s="205"/>
      <c r="K35" s="205"/>
      <c r="L35" s="205"/>
      <c r="M35" s="134"/>
      <c r="N35" s="134"/>
      <c r="O35" s="107"/>
      <c r="P35" s="67"/>
      <c r="Q35" s="67"/>
      <c r="R35" s="107"/>
      <c r="S35" s="67"/>
      <c r="T35" s="67"/>
      <c r="U35" s="67"/>
      <c r="V35" s="67"/>
      <c r="W35" s="67"/>
      <c r="X35" s="67"/>
    </row>
    <row r="36" spans="1:24" s="7" customFormat="1" ht="12.75">
      <c r="A36" s="6"/>
      <c r="B36" s="131" t="s">
        <v>281</v>
      </c>
      <c r="C36" s="128">
        <f aca="true" t="shared" si="5" ref="C36:H36">SUMPRODUCT(--(C31:C33="x"),--($N31:$N33="K"))</f>
        <v>0</v>
      </c>
      <c r="D36" s="128">
        <f t="shared" si="5"/>
        <v>0</v>
      </c>
      <c r="E36" s="128">
        <f t="shared" si="5"/>
        <v>0</v>
      </c>
      <c r="F36" s="128">
        <f t="shared" si="5"/>
        <v>0</v>
      </c>
      <c r="G36" s="128">
        <f t="shared" si="5"/>
        <v>0</v>
      </c>
      <c r="H36" s="128">
        <f t="shared" si="5"/>
        <v>0</v>
      </c>
      <c r="I36" s="203">
        <f>SUM(C36:H36)</f>
        <v>0</v>
      </c>
      <c r="J36" s="203"/>
      <c r="K36" s="203"/>
      <c r="L36" s="203"/>
      <c r="M36" s="135"/>
      <c r="N36" s="135"/>
      <c r="O36" s="107"/>
      <c r="P36" s="67"/>
      <c r="Q36" s="67"/>
      <c r="R36" s="107"/>
      <c r="S36" s="67"/>
      <c r="T36" s="67"/>
      <c r="U36" s="67"/>
      <c r="V36" s="67"/>
      <c r="W36" s="67"/>
      <c r="X36" s="67"/>
    </row>
    <row r="37" spans="1:24" s="7" customFormat="1" ht="12.75">
      <c r="A37" s="6"/>
      <c r="B37" s="6"/>
      <c r="C37" s="31"/>
      <c r="D37" s="31"/>
      <c r="E37" s="31"/>
      <c r="F37" s="31"/>
      <c r="G37" s="31"/>
      <c r="H37" s="31"/>
      <c r="I37" s="125"/>
      <c r="J37" s="125"/>
      <c r="K37" s="125"/>
      <c r="L37" s="125"/>
      <c r="M37" s="126"/>
      <c r="N37" s="32"/>
      <c r="O37" s="107"/>
      <c r="P37" s="67"/>
      <c r="Q37" s="67"/>
      <c r="R37" s="107"/>
      <c r="S37" s="67"/>
      <c r="T37" s="67"/>
      <c r="U37" s="67"/>
      <c r="V37" s="67"/>
      <c r="W37" s="67"/>
      <c r="X37" s="67"/>
    </row>
    <row r="38" spans="1:24" s="5" customFormat="1" ht="12.75">
      <c r="A38" s="2"/>
      <c r="B38" s="2" t="s">
        <v>45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0"/>
      <c r="N38" s="115"/>
      <c r="O38" s="105"/>
      <c r="P38" s="57"/>
      <c r="Q38" s="57"/>
      <c r="R38" s="105"/>
      <c r="S38" s="57"/>
      <c r="T38" s="57"/>
      <c r="U38" s="57"/>
      <c r="V38" s="57"/>
      <c r="W38" s="57"/>
      <c r="X38" s="57"/>
    </row>
    <row r="39" spans="1:24" s="4" customFormat="1" ht="12.75">
      <c r="A39" s="3"/>
      <c r="B39" s="129" t="s">
        <v>266</v>
      </c>
      <c r="C39" s="29">
        <f aca="true" t="shared" si="6" ref="C39:H41">C11+C25+C34</f>
        <v>20</v>
      </c>
      <c r="D39" s="29">
        <f t="shared" si="6"/>
        <v>20</v>
      </c>
      <c r="E39" s="29">
        <f t="shared" si="6"/>
        <v>22</v>
      </c>
      <c r="F39" s="29">
        <f t="shared" si="6"/>
        <v>22</v>
      </c>
      <c r="G39" s="29">
        <f t="shared" si="6"/>
        <v>19</v>
      </c>
      <c r="H39" s="29">
        <f t="shared" si="6"/>
        <v>12</v>
      </c>
      <c r="I39" s="220">
        <f>SUM(C39:H39)</f>
        <v>115</v>
      </c>
      <c r="J39" s="220"/>
      <c r="K39" s="220"/>
      <c r="L39" s="220"/>
      <c r="M39" s="136"/>
      <c r="N39" s="136"/>
      <c r="O39" s="110"/>
      <c r="P39" s="71"/>
      <c r="Q39" s="71"/>
      <c r="R39" s="110"/>
      <c r="S39" s="71"/>
      <c r="T39" s="71"/>
      <c r="U39" s="90"/>
      <c r="V39" s="90"/>
      <c r="W39" s="90"/>
      <c r="X39" s="90"/>
    </row>
    <row r="40" spans="1:24" s="7" customFormat="1" ht="12.75">
      <c r="A40" s="6"/>
      <c r="B40" s="130" t="s">
        <v>267</v>
      </c>
      <c r="C40" s="31">
        <f t="shared" si="6"/>
        <v>30</v>
      </c>
      <c r="D40" s="31">
        <f t="shared" si="6"/>
        <v>30</v>
      </c>
      <c r="E40" s="31">
        <f t="shared" si="6"/>
        <v>32</v>
      </c>
      <c r="F40" s="31">
        <f t="shared" si="6"/>
        <v>32</v>
      </c>
      <c r="G40" s="31">
        <f t="shared" si="6"/>
        <v>29</v>
      </c>
      <c r="H40" s="31">
        <f t="shared" si="6"/>
        <v>27</v>
      </c>
      <c r="I40" s="205">
        <f>SUM(C40:H40)</f>
        <v>180</v>
      </c>
      <c r="J40" s="205"/>
      <c r="K40" s="205"/>
      <c r="L40" s="205"/>
      <c r="M40" s="134"/>
      <c r="N40" s="134"/>
      <c r="O40" s="111"/>
      <c r="P40" s="72"/>
      <c r="Q40" s="72"/>
      <c r="R40" s="111"/>
      <c r="S40" s="72"/>
      <c r="T40" s="72"/>
      <c r="U40" s="91"/>
      <c r="V40" s="91"/>
      <c r="W40" s="91"/>
      <c r="X40" s="91"/>
    </row>
    <row r="41" spans="1:24" ht="12.75">
      <c r="A41" s="34"/>
      <c r="B41" s="131" t="s">
        <v>281</v>
      </c>
      <c r="C41" s="168">
        <f t="shared" si="6"/>
        <v>3</v>
      </c>
      <c r="D41" s="168">
        <f t="shared" si="6"/>
        <v>3</v>
      </c>
      <c r="E41" s="168">
        <f t="shared" si="6"/>
        <v>5</v>
      </c>
      <c r="F41" s="168">
        <f t="shared" si="6"/>
        <v>6</v>
      </c>
      <c r="G41" s="168">
        <f t="shared" si="6"/>
        <v>3</v>
      </c>
      <c r="H41" s="168">
        <f t="shared" si="6"/>
        <v>2</v>
      </c>
      <c r="I41" s="203">
        <f>SUM(C41:H41)</f>
        <v>22</v>
      </c>
      <c r="J41" s="203"/>
      <c r="K41" s="203"/>
      <c r="L41" s="203"/>
      <c r="M41" s="135"/>
      <c r="N41" s="135"/>
      <c r="O41" s="112"/>
      <c r="P41" s="73"/>
      <c r="Q41" s="73"/>
      <c r="R41" s="112"/>
      <c r="S41" s="73"/>
      <c r="T41" s="73"/>
      <c r="U41" s="92"/>
      <c r="V41" s="92"/>
      <c r="W41" s="92"/>
      <c r="X41" s="92"/>
    </row>
  </sheetData>
  <sheetProtection/>
  <mergeCells count="26">
    <mergeCell ref="X2:X3"/>
    <mergeCell ref="U2:U3"/>
    <mergeCell ref="V2:V3"/>
    <mergeCell ref="I11:L11"/>
    <mergeCell ref="A1:B1"/>
    <mergeCell ref="A2:A3"/>
    <mergeCell ref="B2:B3"/>
    <mergeCell ref="C2:H2"/>
    <mergeCell ref="I2:L2"/>
    <mergeCell ref="W2:W3"/>
    <mergeCell ref="I12:L12"/>
    <mergeCell ref="I13:L13"/>
    <mergeCell ref="N2:N3"/>
    <mergeCell ref="O2:Q3"/>
    <mergeCell ref="R2:T3"/>
    <mergeCell ref="M2:M3"/>
    <mergeCell ref="I41:L41"/>
    <mergeCell ref="I25:L25"/>
    <mergeCell ref="I26:L26"/>
    <mergeCell ref="I27:L27"/>
    <mergeCell ref="A28:B28"/>
    <mergeCell ref="I34:L34"/>
    <mergeCell ref="I35:L35"/>
    <mergeCell ref="I36:L36"/>
    <mergeCell ref="I39:L39"/>
    <mergeCell ref="I40:L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17.140625" style="19" customWidth="1"/>
    <col min="2" max="2" width="51.421875" style="10" customWidth="1"/>
    <col min="3" max="13" width="3.421875" style="11" customWidth="1"/>
    <col min="14" max="14" width="3.421875" style="34" customWidth="1"/>
    <col min="15" max="15" width="3.421875" style="104" customWidth="1"/>
    <col min="16" max="16" width="14.28125" style="56" customWidth="1"/>
    <col min="17" max="17" width="34.28125" style="56" customWidth="1"/>
    <col min="18" max="18" width="3.421875" style="104" customWidth="1"/>
    <col min="19" max="19" width="14.28125" style="56" customWidth="1"/>
    <col min="20" max="20" width="34.28125" style="56" customWidth="1"/>
    <col min="21" max="21" width="22.28125" style="56" customWidth="1"/>
    <col min="22" max="23" width="10.28125" style="56" customWidth="1"/>
    <col min="24" max="24" width="51.421875" style="56" customWidth="1"/>
    <col min="25" max="16384" width="9.140625" style="10" customWidth="1"/>
  </cols>
  <sheetData>
    <row r="1" spans="1:22" ht="16.5" thickBot="1">
      <c r="A1" s="199" t="s">
        <v>34</v>
      </c>
      <c r="B1" s="199"/>
      <c r="T1" s="56" t="s">
        <v>292</v>
      </c>
      <c r="U1" s="56" t="s">
        <v>158</v>
      </c>
      <c r="V1" s="56" t="s">
        <v>125</v>
      </c>
    </row>
    <row r="2" spans="1:24" s="5" customFormat="1" ht="12.75" customHeight="1">
      <c r="A2" s="200" t="s">
        <v>257</v>
      </c>
      <c r="B2" s="200" t="s">
        <v>258</v>
      </c>
      <c r="C2" s="211" t="s">
        <v>259</v>
      </c>
      <c r="D2" s="212"/>
      <c r="E2" s="212"/>
      <c r="F2" s="212"/>
      <c r="G2" s="212"/>
      <c r="H2" s="213"/>
      <c r="I2" s="211" t="s">
        <v>260</v>
      </c>
      <c r="J2" s="212"/>
      <c r="K2" s="212"/>
      <c r="L2" s="213"/>
      <c r="M2" s="206" t="s">
        <v>261</v>
      </c>
      <c r="N2" s="214" t="s">
        <v>262</v>
      </c>
      <c r="O2" s="216" t="s">
        <v>264</v>
      </c>
      <c r="P2" s="217"/>
      <c r="Q2" s="217"/>
      <c r="R2" s="216" t="s">
        <v>265</v>
      </c>
      <c r="S2" s="217"/>
      <c r="T2" s="217"/>
      <c r="U2" s="200" t="s">
        <v>25</v>
      </c>
      <c r="V2" s="209" t="s">
        <v>163</v>
      </c>
      <c r="W2" s="209" t="s">
        <v>437</v>
      </c>
      <c r="X2" s="200" t="s">
        <v>162</v>
      </c>
    </row>
    <row r="3" spans="1:24" s="5" customFormat="1" ht="13.5" thickBot="1">
      <c r="A3" s="201"/>
      <c r="B3" s="201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20</v>
      </c>
      <c r="J3" s="14" t="s">
        <v>1</v>
      </c>
      <c r="K3" s="14" t="s">
        <v>24</v>
      </c>
      <c r="L3" s="15" t="s">
        <v>44</v>
      </c>
      <c r="M3" s="207"/>
      <c r="N3" s="215"/>
      <c r="O3" s="218"/>
      <c r="P3" s="219"/>
      <c r="Q3" s="219"/>
      <c r="R3" s="218"/>
      <c r="S3" s="219"/>
      <c r="T3" s="219"/>
      <c r="U3" s="201"/>
      <c r="V3" s="210"/>
      <c r="W3" s="210"/>
      <c r="X3" s="201"/>
    </row>
    <row r="4" spans="1:25" s="5" customFormat="1" ht="13.5" thickBot="1">
      <c r="A4" s="23"/>
      <c r="C4" s="115"/>
      <c r="D4" s="115"/>
      <c r="E4" s="115"/>
      <c r="F4" s="115"/>
      <c r="G4" s="115"/>
      <c r="H4" s="20"/>
      <c r="I4" s="20"/>
      <c r="J4" s="20"/>
      <c r="K4" s="20"/>
      <c r="L4" s="20"/>
      <c r="M4" s="20"/>
      <c r="N4" s="20"/>
      <c r="O4" s="105"/>
      <c r="P4" s="57"/>
      <c r="Q4" s="57"/>
      <c r="R4" s="105"/>
      <c r="S4" s="57"/>
      <c r="T4" s="57"/>
      <c r="U4" s="16"/>
      <c r="V4" s="16"/>
      <c r="W4" s="16"/>
      <c r="X4" s="16"/>
      <c r="Y4" s="18"/>
    </row>
    <row r="5" spans="1:25" s="5" customFormat="1" ht="13.5" thickBot="1">
      <c r="A5" s="23"/>
      <c r="B5" s="156" t="str">
        <f>törzsanyag!B5</f>
        <v>Matematika törzsanyag</v>
      </c>
      <c r="C5" s="25"/>
      <c r="D5" s="117"/>
      <c r="E5" s="117"/>
      <c r="F5" s="117"/>
      <c r="G5" s="117"/>
      <c r="H5" s="149"/>
      <c r="I5" s="27"/>
      <c r="J5" s="117"/>
      <c r="K5" s="149"/>
      <c r="L5" s="26"/>
      <c r="M5" s="27">
        <f>törzsanyag!I14</f>
        <v>33</v>
      </c>
      <c r="N5" s="26"/>
      <c r="O5" s="105"/>
      <c r="P5" s="57"/>
      <c r="Q5" s="57"/>
      <c r="R5" s="105"/>
      <c r="S5" s="57"/>
      <c r="T5" s="57"/>
      <c r="U5" s="16"/>
      <c r="V5" s="16"/>
      <c r="W5" s="16"/>
      <c r="X5" s="16"/>
      <c r="Y5" s="18"/>
    </row>
    <row r="6" spans="1:25" s="5" customFormat="1" ht="13.5" thickBot="1">
      <c r="A6" s="23"/>
      <c r="B6" s="156" t="str">
        <f>törzsanyag!B17</f>
        <v>Numerikus matematika, informatika</v>
      </c>
      <c r="C6" s="25"/>
      <c r="D6" s="117"/>
      <c r="E6" s="117"/>
      <c r="F6" s="117"/>
      <c r="G6" s="117"/>
      <c r="H6" s="149"/>
      <c r="I6" s="27"/>
      <c r="J6" s="117"/>
      <c r="K6" s="149"/>
      <c r="L6" s="26"/>
      <c r="M6" s="27">
        <f>törzsanyag!I22</f>
        <v>9</v>
      </c>
      <c r="N6" s="26"/>
      <c r="O6" s="105"/>
      <c r="P6" s="57"/>
      <c r="Q6" s="57"/>
      <c r="R6" s="105"/>
      <c r="S6" s="57"/>
      <c r="T6" s="57"/>
      <c r="U6" s="16"/>
      <c r="V6" s="16"/>
      <c r="W6" s="16"/>
      <c r="X6" s="16"/>
      <c r="Y6" s="18"/>
    </row>
    <row r="7" spans="1:25" s="5" customFormat="1" ht="13.5" thickBot="1">
      <c r="A7" s="23"/>
      <c r="B7" s="156" t="str">
        <f>törzsanyag!B25</f>
        <v>Fizika törzsanyag</v>
      </c>
      <c r="C7" s="25"/>
      <c r="D7" s="117"/>
      <c r="E7" s="117"/>
      <c r="F7" s="117"/>
      <c r="G7" s="117"/>
      <c r="H7" s="149"/>
      <c r="I7" s="27"/>
      <c r="J7" s="117"/>
      <c r="K7" s="149"/>
      <c r="L7" s="26"/>
      <c r="M7" s="27">
        <f>törzsanyag!I36</f>
        <v>39</v>
      </c>
      <c r="N7" s="26"/>
      <c r="O7" s="105"/>
      <c r="P7" s="57"/>
      <c r="Q7" s="57"/>
      <c r="R7" s="105"/>
      <c r="S7" s="57"/>
      <c r="T7" s="57"/>
      <c r="U7" s="16"/>
      <c r="V7" s="16"/>
      <c r="W7" s="16"/>
      <c r="X7" s="16"/>
      <c r="Y7" s="18"/>
    </row>
    <row r="8" spans="1:25" s="5" customFormat="1" ht="13.5" thickBot="1">
      <c r="A8" s="23"/>
      <c r="B8" s="156" t="str">
        <f>törzsanyag!B40</f>
        <v>Fizika laboratórium</v>
      </c>
      <c r="C8" s="25"/>
      <c r="D8" s="117"/>
      <c r="E8" s="117"/>
      <c r="F8" s="117"/>
      <c r="G8" s="117"/>
      <c r="H8" s="149"/>
      <c r="I8" s="27"/>
      <c r="J8" s="117"/>
      <c r="K8" s="149"/>
      <c r="L8" s="26"/>
      <c r="M8" s="27">
        <f>törzsanyag!I45</f>
        <v>18</v>
      </c>
      <c r="N8" s="26"/>
      <c r="O8" s="105"/>
      <c r="P8" s="57"/>
      <c r="Q8" s="57"/>
      <c r="R8" s="105"/>
      <c r="S8" s="57"/>
      <c r="T8" s="57"/>
      <c r="U8" s="16"/>
      <c r="V8" s="16"/>
      <c r="W8" s="16"/>
      <c r="X8" s="16"/>
      <c r="Y8" s="18"/>
    </row>
    <row r="9" spans="1:25" s="5" customFormat="1" ht="13.5" thickBot="1">
      <c r="A9" s="23"/>
      <c r="B9" s="156" t="str">
        <f>törzsanyag!B57</f>
        <v>Elméleti Fizika B</v>
      </c>
      <c r="C9" s="25"/>
      <c r="D9" s="117"/>
      <c r="E9" s="117"/>
      <c r="F9" s="117"/>
      <c r="G9" s="117"/>
      <c r="H9" s="149"/>
      <c r="I9" s="27"/>
      <c r="J9" s="117"/>
      <c r="K9" s="149"/>
      <c r="L9" s="26"/>
      <c r="M9" s="27">
        <f>törzsanyag!I63</f>
        <v>20</v>
      </c>
      <c r="N9" s="26"/>
      <c r="O9" s="105"/>
      <c r="P9" s="57"/>
      <c r="Q9" s="57"/>
      <c r="R9" s="105"/>
      <c r="S9" s="57"/>
      <c r="T9" s="57"/>
      <c r="U9" s="16"/>
      <c r="V9" s="16"/>
      <c r="W9" s="16"/>
      <c r="X9" s="16"/>
      <c r="Y9" s="18"/>
    </row>
    <row r="10" spans="1:25" s="5" customFormat="1" ht="13.5" thickBot="1">
      <c r="A10" s="23"/>
      <c r="B10" s="156" t="str">
        <f>törzsanyag!B66</f>
        <v>Szakdolgozat</v>
      </c>
      <c r="C10" s="25"/>
      <c r="D10" s="117"/>
      <c r="E10" s="117"/>
      <c r="F10" s="117"/>
      <c r="G10" s="117"/>
      <c r="H10" s="149"/>
      <c r="I10" s="27"/>
      <c r="J10" s="117"/>
      <c r="K10" s="149"/>
      <c r="L10" s="26"/>
      <c r="M10" s="27">
        <f>törzsanyag!I69</f>
        <v>10</v>
      </c>
      <c r="N10" s="26"/>
      <c r="O10" s="105"/>
      <c r="P10" s="57"/>
      <c r="Q10" s="57"/>
      <c r="R10" s="105"/>
      <c r="S10" s="57"/>
      <c r="T10" s="57"/>
      <c r="U10" s="16"/>
      <c r="V10" s="16"/>
      <c r="W10" s="16"/>
      <c r="X10" s="16"/>
      <c r="Y10" s="18"/>
    </row>
    <row r="11" spans="1:25" s="5" customFormat="1" ht="12.75">
      <c r="A11" s="23"/>
      <c r="B11" s="155" t="s">
        <v>266</v>
      </c>
      <c r="C11" s="29">
        <f>törzsanyag!C13+törzsanyag!C21+törzsanyag!C35+törzsanyag!C44+törzsanyag!C62+törzsanyag!C68</f>
        <v>20</v>
      </c>
      <c r="D11" s="29">
        <f>törzsanyag!D13+törzsanyag!D21+törzsanyag!D35+törzsanyag!D44+törzsanyag!D62+törzsanyag!D68</f>
        <v>20</v>
      </c>
      <c r="E11" s="29">
        <f>törzsanyag!E13+törzsanyag!E21+törzsanyag!E35+törzsanyag!E44+törzsanyag!E62+törzsanyag!E68</f>
        <v>16</v>
      </c>
      <c r="F11" s="29">
        <f>törzsanyag!F13+törzsanyag!F21+törzsanyag!F35+törzsanyag!F44+törzsanyag!F62+törzsanyag!F68-2</f>
        <v>12</v>
      </c>
      <c r="G11" s="29">
        <f>törzsanyag!G13+törzsanyag!G21+törzsanyag!G35+törzsanyag!G44+törzsanyag!G62+törzsanyag!G68</f>
        <v>8</v>
      </c>
      <c r="H11" s="29">
        <f>törzsanyag!H13+törzsanyag!H21+törzsanyag!H35+törzsanyag!H44+törzsanyag!H62+törzsanyag!H68</f>
        <v>4</v>
      </c>
      <c r="I11" s="208">
        <f>SUM(C11:H11)</f>
        <v>80</v>
      </c>
      <c r="J11" s="208"/>
      <c r="K11" s="208"/>
      <c r="L11" s="208"/>
      <c r="M11" s="20"/>
      <c r="N11" s="20"/>
      <c r="O11" s="105"/>
      <c r="P11" s="57"/>
      <c r="Q11" s="57"/>
      <c r="R11" s="105"/>
      <c r="S11" s="57"/>
      <c r="T11" s="57"/>
      <c r="U11" s="16"/>
      <c r="V11" s="16"/>
      <c r="W11" s="16"/>
      <c r="X11" s="16"/>
      <c r="Y11" s="18"/>
    </row>
    <row r="12" spans="1:25" s="5" customFormat="1" ht="12.75">
      <c r="A12" s="23"/>
      <c r="B12" s="130" t="s">
        <v>267</v>
      </c>
      <c r="C12" s="31">
        <f>törzsanyag!C14+törzsanyag!C22+törzsanyag!C36+törzsanyag!C45+törzsanyag!C63+törzsanyag!C69</f>
        <v>30</v>
      </c>
      <c r="D12" s="31">
        <f>törzsanyag!D14+törzsanyag!D22+törzsanyag!D36+törzsanyag!D45+törzsanyag!D63+törzsanyag!D69</f>
        <v>30</v>
      </c>
      <c r="E12" s="31">
        <f>törzsanyag!E14+törzsanyag!E22+törzsanyag!E36+törzsanyag!E45+törzsanyag!E63+törzsanyag!E69</f>
        <v>23</v>
      </c>
      <c r="F12" s="31">
        <f>törzsanyag!F14+törzsanyag!F22+törzsanyag!F36+törzsanyag!F45+törzsanyag!F63+törzsanyag!F69-3</f>
        <v>17</v>
      </c>
      <c r="G12" s="31">
        <f>törzsanyag!G14+törzsanyag!G22+törzsanyag!G36+törzsanyag!G45+törzsanyag!G63+törzsanyag!G69</f>
        <v>11</v>
      </c>
      <c r="H12" s="31">
        <f>törzsanyag!H14+törzsanyag!H22+törzsanyag!H36+törzsanyag!H45+törzsanyag!H63+törzsanyag!H69</f>
        <v>15</v>
      </c>
      <c r="I12" s="205">
        <f>SUM(C12:H12)</f>
        <v>126</v>
      </c>
      <c r="J12" s="205"/>
      <c r="K12" s="205"/>
      <c r="L12" s="205"/>
      <c r="M12" s="20"/>
      <c r="N12" s="20"/>
      <c r="O12" s="105"/>
      <c r="P12" s="57"/>
      <c r="Q12" s="57"/>
      <c r="R12" s="105"/>
      <c r="S12" s="57"/>
      <c r="T12" s="57"/>
      <c r="U12" s="16"/>
      <c r="V12" s="16"/>
      <c r="W12" s="16"/>
      <c r="X12" s="16"/>
      <c r="Y12" s="18"/>
    </row>
    <row r="13" spans="1:25" s="5" customFormat="1" ht="12.75">
      <c r="A13" s="23"/>
      <c r="B13" s="131" t="s">
        <v>281</v>
      </c>
      <c r="C13" s="128">
        <f>törzsanyag!C15+törzsanyag!C23+törzsanyag!C37+törzsanyag!C46+törzsanyag!C64+törzsanyag!C70</f>
        <v>3</v>
      </c>
      <c r="D13" s="128">
        <f>törzsanyag!D15+törzsanyag!D23+törzsanyag!D37+törzsanyag!D46+törzsanyag!D64+törzsanyag!D70</f>
        <v>3</v>
      </c>
      <c r="E13" s="128">
        <f>törzsanyag!E15+törzsanyag!E23+törzsanyag!E37+törzsanyag!E46+törzsanyag!E64+törzsanyag!E70</f>
        <v>3</v>
      </c>
      <c r="F13" s="128">
        <f>törzsanyag!F15+törzsanyag!F23+törzsanyag!F37+törzsanyag!F46+törzsanyag!F64+törzsanyag!F70-1</f>
        <v>2</v>
      </c>
      <c r="G13" s="128">
        <f>törzsanyag!G15+törzsanyag!G23+törzsanyag!G37+törzsanyag!G46+törzsanyag!G64+törzsanyag!G70</f>
        <v>1</v>
      </c>
      <c r="H13" s="128">
        <f>törzsanyag!H15+törzsanyag!H23+törzsanyag!H37+törzsanyag!H46+törzsanyag!H64+törzsanyag!H70</f>
        <v>1</v>
      </c>
      <c r="I13" s="203">
        <f>SUM(C13:H13)</f>
        <v>13</v>
      </c>
      <c r="J13" s="203"/>
      <c r="K13" s="203"/>
      <c r="L13" s="203"/>
      <c r="M13" s="20"/>
      <c r="N13" s="20"/>
      <c r="O13" s="105"/>
      <c r="P13" s="57"/>
      <c r="Q13" s="57"/>
      <c r="R13" s="105"/>
      <c r="S13" s="57"/>
      <c r="T13" s="57"/>
      <c r="U13" s="16"/>
      <c r="V13" s="16"/>
      <c r="W13" s="16"/>
      <c r="X13" s="16"/>
      <c r="Y13" s="18"/>
    </row>
    <row r="14" spans="1:25" s="5" customFormat="1" ht="12.75">
      <c r="A14" s="23"/>
      <c r="C14" s="115"/>
      <c r="D14" s="115"/>
      <c r="E14" s="115"/>
      <c r="F14" s="115"/>
      <c r="G14" s="115"/>
      <c r="H14" s="20"/>
      <c r="I14" s="20"/>
      <c r="J14" s="20"/>
      <c r="K14" s="20"/>
      <c r="L14" s="20"/>
      <c r="M14" s="20"/>
      <c r="N14" s="20"/>
      <c r="O14" s="105"/>
      <c r="P14" s="57"/>
      <c r="Q14" s="57"/>
      <c r="R14" s="105"/>
      <c r="S14" s="57"/>
      <c r="T14" s="57"/>
      <c r="U14" s="16"/>
      <c r="V14" s="16"/>
      <c r="W14" s="16"/>
      <c r="X14" s="16"/>
      <c r="Y14" s="18"/>
    </row>
    <row r="15" spans="1:24" s="5" customFormat="1" ht="13.5" thickBot="1">
      <c r="A15" s="22"/>
      <c r="B15" s="22" t="s">
        <v>34</v>
      </c>
      <c r="C15" s="115"/>
      <c r="D15" s="115"/>
      <c r="E15" s="115"/>
      <c r="F15" s="115"/>
      <c r="G15" s="115"/>
      <c r="H15" s="115"/>
      <c r="I15" s="119"/>
      <c r="J15" s="119"/>
      <c r="K15" s="119"/>
      <c r="L15" s="119"/>
      <c r="M15" s="148"/>
      <c r="N15" s="115"/>
      <c r="O15" s="106"/>
      <c r="P15" s="63"/>
      <c r="Q15" s="63"/>
      <c r="R15" s="106"/>
      <c r="S15" s="63"/>
      <c r="T15" s="63"/>
      <c r="U15" s="57" t="s">
        <v>158</v>
      </c>
      <c r="V15" s="57" t="s">
        <v>125</v>
      </c>
      <c r="W15" s="57"/>
      <c r="X15" s="57"/>
    </row>
    <row r="16" spans="1:24" s="5" customFormat="1" ht="13.5" thickBot="1">
      <c r="A16" s="81" t="s">
        <v>176</v>
      </c>
      <c r="B16" s="17" t="s">
        <v>177</v>
      </c>
      <c r="C16" s="25"/>
      <c r="D16" s="117"/>
      <c r="E16" s="117" t="s">
        <v>0</v>
      </c>
      <c r="F16" s="117"/>
      <c r="G16" s="117"/>
      <c r="H16" s="149"/>
      <c r="I16" s="27">
        <v>2</v>
      </c>
      <c r="J16" s="117"/>
      <c r="K16" s="117"/>
      <c r="L16" s="26"/>
      <c r="M16" s="27">
        <v>3</v>
      </c>
      <c r="N16" s="26" t="s">
        <v>269</v>
      </c>
      <c r="O16" s="138"/>
      <c r="P16" s="77"/>
      <c r="Q16" s="76"/>
      <c r="R16" s="138"/>
      <c r="S16" s="74"/>
      <c r="T16" s="76"/>
      <c r="U16" s="81" t="s">
        <v>151</v>
      </c>
      <c r="V16" s="81" t="s">
        <v>117</v>
      </c>
      <c r="W16" s="81" t="s">
        <v>446</v>
      </c>
      <c r="X16" s="81" t="s">
        <v>118</v>
      </c>
    </row>
    <row r="17" spans="1:24" s="5" customFormat="1" ht="13.5" thickBot="1">
      <c r="A17" s="81" t="s">
        <v>178</v>
      </c>
      <c r="B17" s="17" t="s">
        <v>179</v>
      </c>
      <c r="C17" s="25"/>
      <c r="D17" s="117"/>
      <c r="E17" s="117"/>
      <c r="F17" s="117" t="s">
        <v>0</v>
      </c>
      <c r="G17" s="117"/>
      <c r="H17" s="149"/>
      <c r="I17" s="27">
        <v>2</v>
      </c>
      <c r="J17" s="117"/>
      <c r="K17" s="117"/>
      <c r="L17" s="26"/>
      <c r="M17" s="27">
        <v>3</v>
      </c>
      <c r="N17" s="26" t="s">
        <v>269</v>
      </c>
      <c r="O17" s="138"/>
      <c r="P17" s="77"/>
      <c r="Q17" s="76"/>
      <c r="R17" s="138"/>
      <c r="S17" s="74"/>
      <c r="T17" s="76"/>
      <c r="U17" s="81" t="s">
        <v>151</v>
      </c>
      <c r="V17" s="81" t="s">
        <v>117</v>
      </c>
      <c r="W17" s="81" t="s">
        <v>446</v>
      </c>
      <c r="X17" s="81" t="s">
        <v>119</v>
      </c>
    </row>
    <row r="18" spans="1:24" s="5" customFormat="1" ht="13.5" thickBot="1">
      <c r="A18" s="81" t="s">
        <v>180</v>
      </c>
      <c r="B18" s="17" t="s">
        <v>181</v>
      </c>
      <c r="C18" s="25"/>
      <c r="D18" s="117"/>
      <c r="E18" s="117"/>
      <c r="F18" s="117"/>
      <c r="G18" s="117" t="s">
        <v>0</v>
      </c>
      <c r="H18" s="149"/>
      <c r="I18" s="27">
        <v>2</v>
      </c>
      <c r="J18" s="117"/>
      <c r="K18" s="117"/>
      <c r="L18" s="26"/>
      <c r="M18" s="27">
        <v>3</v>
      </c>
      <c r="N18" s="26" t="s">
        <v>269</v>
      </c>
      <c r="O18" s="138"/>
      <c r="P18" s="77"/>
      <c r="Q18" s="76"/>
      <c r="R18" s="138"/>
      <c r="S18" s="74"/>
      <c r="T18" s="76"/>
      <c r="U18" s="81" t="s">
        <v>151</v>
      </c>
      <c r="V18" s="81" t="s">
        <v>117</v>
      </c>
      <c r="W18" s="81" t="s">
        <v>446</v>
      </c>
      <c r="X18" s="81" t="s">
        <v>120</v>
      </c>
    </row>
    <row r="19" spans="1:24" s="5" customFormat="1" ht="13.5" thickBot="1">
      <c r="A19" s="81" t="s">
        <v>182</v>
      </c>
      <c r="B19" s="17" t="s">
        <v>183</v>
      </c>
      <c r="C19" s="25"/>
      <c r="D19" s="117"/>
      <c r="E19" s="117"/>
      <c r="F19" s="117"/>
      <c r="G19" s="117"/>
      <c r="H19" s="149" t="s">
        <v>0</v>
      </c>
      <c r="I19" s="27">
        <v>2</v>
      </c>
      <c r="J19" s="117"/>
      <c r="K19" s="117"/>
      <c r="L19" s="26"/>
      <c r="M19" s="27">
        <v>3</v>
      </c>
      <c r="N19" s="26" t="s">
        <v>269</v>
      </c>
      <c r="O19" s="138"/>
      <c r="P19" s="77"/>
      <c r="Q19" s="76"/>
      <c r="R19" s="138"/>
      <c r="S19" s="74"/>
      <c r="T19" s="76"/>
      <c r="U19" s="81" t="s">
        <v>151</v>
      </c>
      <c r="V19" s="81" t="s">
        <v>117</v>
      </c>
      <c r="W19" s="81" t="s">
        <v>446</v>
      </c>
      <c r="X19" s="81" t="s">
        <v>121</v>
      </c>
    </row>
    <row r="20" spans="1:24" s="5" customFormat="1" ht="13.5" thickBot="1">
      <c r="A20" s="81" t="s">
        <v>184</v>
      </c>
      <c r="B20" s="17" t="s">
        <v>185</v>
      </c>
      <c r="C20" s="25"/>
      <c r="D20" s="117"/>
      <c r="E20" s="117"/>
      <c r="F20" s="117" t="s">
        <v>0</v>
      </c>
      <c r="G20" s="117"/>
      <c r="H20" s="149"/>
      <c r="I20" s="27">
        <v>2</v>
      </c>
      <c r="J20" s="117"/>
      <c r="K20" s="117"/>
      <c r="L20" s="26"/>
      <c r="M20" s="27">
        <v>3</v>
      </c>
      <c r="N20" s="26" t="s">
        <v>269</v>
      </c>
      <c r="O20" s="138"/>
      <c r="P20" s="77"/>
      <c r="Q20" s="76"/>
      <c r="R20" s="138"/>
      <c r="S20" s="74"/>
      <c r="T20" s="76"/>
      <c r="U20" s="81" t="s">
        <v>152</v>
      </c>
      <c r="V20" s="81" t="s">
        <v>122</v>
      </c>
      <c r="W20" s="81" t="s">
        <v>446</v>
      </c>
      <c r="X20" s="81" t="s">
        <v>123</v>
      </c>
    </row>
    <row r="21" spans="1:24" s="5" customFormat="1" ht="13.5" thickBot="1">
      <c r="A21" s="81" t="s">
        <v>186</v>
      </c>
      <c r="B21" s="17" t="s">
        <v>187</v>
      </c>
      <c r="C21" s="25"/>
      <c r="D21" s="117"/>
      <c r="E21" s="117"/>
      <c r="F21" s="117"/>
      <c r="G21" s="117" t="s">
        <v>0</v>
      </c>
      <c r="H21" s="149"/>
      <c r="I21" s="27">
        <v>2</v>
      </c>
      <c r="J21" s="117"/>
      <c r="K21" s="117"/>
      <c r="L21" s="26"/>
      <c r="M21" s="27">
        <v>3</v>
      </c>
      <c r="N21" s="26" t="s">
        <v>269</v>
      </c>
      <c r="O21" s="138"/>
      <c r="P21" s="77"/>
      <c r="Q21" s="76"/>
      <c r="R21" s="138"/>
      <c r="S21" s="74"/>
      <c r="T21" s="76"/>
      <c r="U21" s="81" t="s">
        <v>152</v>
      </c>
      <c r="V21" s="81" t="s">
        <v>122</v>
      </c>
      <c r="W21" s="81" t="s">
        <v>446</v>
      </c>
      <c r="X21" s="81" t="s">
        <v>124</v>
      </c>
    </row>
    <row r="22" spans="1:24" s="5" customFormat="1" ht="13.5" thickBot="1">
      <c r="A22" s="81" t="s">
        <v>326</v>
      </c>
      <c r="B22" s="17" t="s">
        <v>325</v>
      </c>
      <c r="C22" s="25"/>
      <c r="D22" s="117"/>
      <c r="E22" s="117"/>
      <c r="F22" s="117"/>
      <c r="G22" s="117" t="s">
        <v>0</v>
      </c>
      <c r="H22" s="149"/>
      <c r="I22" s="27">
        <v>2</v>
      </c>
      <c r="J22" s="117"/>
      <c r="K22" s="117"/>
      <c r="L22" s="26"/>
      <c r="M22" s="27">
        <v>3</v>
      </c>
      <c r="N22" s="26" t="s">
        <v>269</v>
      </c>
      <c r="O22" s="138"/>
      <c r="P22" s="77"/>
      <c r="Q22" s="76"/>
      <c r="R22" s="138"/>
      <c r="S22" s="74"/>
      <c r="T22" s="76"/>
      <c r="U22" s="81" t="s">
        <v>158</v>
      </c>
      <c r="V22" s="81" t="s">
        <v>125</v>
      </c>
      <c r="W22" s="81" t="s">
        <v>446</v>
      </c>
      <c r="X22" s="81" t="s">
        <v>126</v>
      </c>
    </row>
    <row r="23" spans="1:24" s="5" customFormat="1" ht="13.5" thickBot="1">
      <c r="A23" s="81" t="s">
        <v>188</v>
      </c>
      <c r="B23" s="17" t="s">
        <v>189</v>
      </c>
      <c r="C23" s="25"/>
      <c r="D23" s="117"/>
      <c r="E23" s="117"/>
      <c r="F23" s="117"/>
      <c r="G23" s="117"/>
      <c r="H23" s="149" t="s">
        <v>0</v>
      </c>
      <c r="I23" s="27">
        <v>2</v>
      </c>
      <c r="J23" s="117"/>
      <c r="K23" s="117"/>
      <c r="L23" s="26"/>
      <c r="M23" s="27">
        <v>3</v>
      </c>
      <c r="N23" s="26" t="s">
        <v>269</v>
      </c>
      <c r="O23" s="138"/>
      <c r="P23" s="77"/>
      <c r="Q23" s="76"/>
      <c r="R23" s="138"/>
      <c r="S23" s="74"/>
      <c r="T23" s="76"/>
      <c r="U23" s="81" t="s">
        <v>158</v>
      </c>
      <c r="V23" s="81" t="s">
        <v>125</v>
      </c>
      <c r="W23" s="81" t="s">
        <v>446</v>
      </c>
      <c r="X23" s="81" t="s">
        <v>126</v>
      </c>
    </row>
    <row r="24" spans="1:24" s="5" customFormat="1" ht="13.5" thickBot="1">
      <c r="A24" s="81" t="s">
        <v>190</v>
      </c>
      <c r="B24" s="17" t="s">
        <v>191</v>
      </c>
      <c r="C24" s="25"/>
      <c r="D24" s="117"/>
      <c r="E24" s="117" t="s">
        <v>0</v>
      </c>
      <c r="F24" s="117"/>
      <c r="G24" s="117"/>
      <c r="H24" s="149"/>
      <c r="I24" s="27">
        <v>2</v>
      </c>
      <c r="J24" s="117"/>
      <c r="K24" s="117"/>
      <c r="L24" s="26"/>
      <c r="M24" s="27">
        <v>3</v>
      </c>
      <c r="N24" s="26" t="s">
        <v>269</v>
      </c>
      <c r="O24" s="138"/>
      <c r="P24" s="77"/>
      <c r="Q24" s="76"/>
      <c r="R24" s="138"/>
      <c r="S24" s="74"/>
      <c r="T24" s="76"/>
      <c r="U24" s="81" t="s">
        <v>153</v>
      </c>
      <c r="V24" s="81" t="s">
        <v>127</v>
      </c>
      <c r="W24" s="81" t="s">
        <v>446</v>
      </c>
      <c r="X24" s="81" t="s">
        <v>128</v>
      </c>
    </row>
    <row r="25" spans="1:24" s="5" customFormat="1" ht="13.5" thickBot="1">
      <c r="A25" s="81" t="s">
        <v>192</v>
      </c>
      <c r="B25" s="17" t="s">
        <v>193</v>
      </c>
      <c r="C25" s="25"/>
      <c r="D25" s="117"/>
      <c r="E25" s="117"/>
      <c r="F25" s="117" t="s">
        <v>0</v>
      </c>
      <c r="G25" s="117"/>
      <c r="H25" s="149"/>
      <c r="I25" s="27">
        <v>2</v>
      </c>
      <c r="J25" s="117"/>
      <c r="K25" s="117"/>
      <c r="L25" s="26"/>
      <c r="M25" s="27">
        <v>3</v>
      </c>
      <c r="N25" s="26" t="s">
        <v>269</v>
      </c>
      <c r="O25" s="138"/>
      <c r="P25" s="77"/>
      <c r="Q25" s="76"/>
      <c r="R25" s="138"/>
      <c r="S25" s="74"/>
      <c r="T25" s="76"/>
      <c r="U25" s="81" t="s">
        <v>153</v>
      </c>
      <c r="V25" s="81" t="s">
        <v>127</v>
      </c>
      <c r="W25" s="81" t="s">
        <v>446</v>
      </c>
      <c r="X25" s="81" t="s">
        <v>129</v>
      </c>
    </row>
    <row r="26" spans="1:24" s="5" customFormat="1" ht="13.5" thickBot="1">
      <c r="A26" s="81" t="s">
        <v>194</v>
      </c>
      <c r="B26" s="17" t="s">
        <v>195</v>
      </c>
      <c r="C26" s="25"/>
      <c r="D26" s="117"/>
      <c r="E26" s="117"/>
      <c r="F26" s="117"/>
      <c r="G26" s="117" t="s">
        <v>0</v>
      </c>
      <c r="H26" s="149"/>
      <c r="I26" s="27" t="s">
        <v>12</v>
      </c>
      <c r="J26" s="117">
        <v>2</v>
      </c>
      <c r="K26" s="117"/>
      <c r="L26" s="26"/>
      <c r="M26" s="27">
        <v>3</v>
      </c>
      <c r="N26" s="26" t="s">
        <v>270</v>
      </c>
      <c r="O26" s="138"/>
      <c r="P26" s="77"/>
      <c r="Q26" s="76"/>
      <c r="R26" s="138"/>
      <c r="S26" s="74"/>
      <c r="T26" s="76"/>
      <c r="U26" s="81" t="s">
        <v>154</v>
      </c>
      <c r="V26" s="81" t="s">
        <v>130</v>
      </c>
      <c r="W26" s="81" t="s">
        <v>446</v>
      </c>
      <c r="X26" s="81" t="s">
        <v>131</v>
      </c>
    </row>
    <row r="27" spans="1:24" s="5" customFormat="1" ht="13.5" thickBot="1">
      <c r="A27" s="81" t="s">
        <v>413</v>
      </c>
      <c r="B27" s="17" t="s">
        <v>412</v>
      </c>
      <c r="C27" s="25"/>
      <c r="D27" s="117"/>
      <c r="E27" s="117"/>
      <c r="F27" s="117"/>
      <c r="G27" s="117"/>
      <c r="H27" s="149" t="s">
        <v>0</v>
      </c>
      <c r="I27" s="27" t="s">
        <v>12</v>
      </c>
      <c r="J27" s="117">
        <v>2</v>
      </c>
      <c r="K27" s="117"/>
      <c r="L27" s="26"/>
      <c r="M27" s="27">
        <v>3</v>
      </c>
      <c r="N27" s="26" t="s">
        <v>270</v>
      </c>
      <c r="O27" s="138"/>
      <c r="P27" s="77"/>
      <c r="Q27" s="76"/>
      <c r="R27" s="138"/>
      <c r="S27" s="74"/>
      <c r="T27" s="76"/>
      <c r="U27" s="81" t="s">
        <v>154</v>
      </c>
      <c r="V27" s="81" t="s">
        <v>130</v>
      </c>
      <c r="W27" s="81" t="s">
        <v>446</v>
      </c>
      <c r="X27" s="81" t="s">
        <v>414</v>
      </c>
    </row>
    <row r="28" spans="1:24" s="5" customFormat="1" ht="13.5" thickBot="1">
      <c r="A28" s="81" t="s">
        <v>196</v>
      </c>
      <c r="B28" s="17" t="s">
        <v>197</v>
      </c>
      <c r="C28" s="25"/>
      <c r="D28" s="117"/>
      <c r="E28" s="117"/>
      <c r="F28" s="117" t="s">
        <v>0</v>
      </c>
      <c r="G28" s="117"/>
      <c r="H28" s="149"/>
      <c r="I28" s="27" t="s">
        <v>12</v>
      </c>
      <c r="J28" s="117">
        <v>2</v>
      </c>
      <c r="K28" s="117"/>
      <c r="L28" s="26"/>
      <c r="M28" s="27">
        <v>3</v>
      </c>
      <c r="N28" s="26" t="s">
        <v>270</v>
      </c>
      <c r="O28" s="138"/>
      <c r="P28" s="77"/>
      <c r="Q28" s="76"/>
      <c r="R28" s="138"/>
      <c r="S28" s="74"/>
      <c r="T28" s="76"/>
      <c r="U28" s="81" t="s">
        <v>155</v>
      </c>
      <c r="V28" s="81" t="s">
        <v>132</v>
      </c>
      <c r="W28" s="81" t="s">
        <v>446</v>
      </c>
      <c r="X28" s="81" t="s">
        <v>133</v>
      </c>
    </row>
    <row r="29" spans="1:24" s="5" customFormat="1" ht="13.5" thickBot="1">
      <c r="A29" s="81" t="s">
        <v>198</v>
      </c>
      <c r="B29" s="17" t="s">
        <v>199</v>
      </c>
      <c r="C29" s="25"/>
      <c r="D29" s="117"/>
      <c r="E29" s="117"/>
      <c r="F29" s="117"/>
      <c r="G29" s="117" t="s">
        <v>0</v>
      </c>
      <c r="H29" s="149"/>
      <c r="I29" s="27" t="s">
        <v>13</v>
      </c>
      <c r="J29" s="117">
        <v>2</v>
      </c>
      <c r="K29" s="117"/>
      <c r="L29" s="26"/>
      <c r="M29" s="27">
        <v>3</v>
      </c>
      <c r="N29" s="26" t="s">
        <v>270</v>
      </c>
      <c r="O29" s="138"/>
      <c r="P29" s="77"/>
      <c r="Q29" s="76"/>
      <c r="R29" s="138"/>
      <c r="S29" s="74"/>
      <c r="T29" s="76"/>
      <c r="U29" s="81" t="s">
        <v>155</v>
      </c>
      <c r="V29" s="81" t="s">
        <v>132</v>
      </c>
      <c r="W29" s="81" t="s">
        <v>446</v>
      </c>
      <c r="X29" s="81" t="s">
        <v>134</v>
      </c>
    </row>
    <row r="30" spans="1:24" s="5" customFormat="1" ht="13.5" thickBot="1">
      <c r="A30" s="81" t="s">
        <v>200</v>
      </c>
      <c r="B30" s="17" t="s">
        <v>201</v>
      </c>
      <c r="C30" s="25"/>
      <c r="D30" s="117"/>
      <c r="E30" s="117"/>
      <c r="F30" s="117"/>
      <c r="G30" s="117"/>
      <c r="H30" s="149" t="s">
        <v>0</v>
      </c>
      <c r="I30" s="27" t="s">
        <v>12</v>
      </c>
      <c r="J30" s="117">
        <v>2</v>
      </c>
      <c r="K30" s="117"/>
      <c r="L30" s="26"/>
      <c r="M30" s="27">
        <v>3</v>
      </c>
      <c r="N30" s="26" t="s">
        <v>270</v>
      </c>
      <c r="O30" s="138"/>
      <c r="P30" s="77"/>
      <c r="Q30" s="76"/>
      <c r="R30" s="138"/>
      <c r="S30" s="74"/>
      <c r="T30" s="76"/>
      <c r="U30" s="81" t="s">
        <v>155</v>
      </c>
      <c r="V30" s="81" t="s">
        <v>132</v>
      </c>
      <c r="W30" s="81" t="s">
        <v>446</v>
      </c>
      <c r="X30" s="81" t="s">
        <v>135</v>
      </c>
    </row>
    <row r="31" spans="1:24" s="4" customFormat="1" ht="12.75">
      <c r="A31" s="3"/>
      <c r="B31" s="129" t="s">
        <v>266</v>
      </c>
      <c r="C31" s="29">
        <f aca="true" t="shared" si="0" ref="C31:H31">SUMIF(C16:C30,"=x",$I16:$I30)+SUMIF(C16:C30,"=x",$J16:$J30)+SUMIF(C16:C30,"=x",$K16:$K30)</f>
        <v>0</v>
      </c>
      <c r="D31" s="29">
        <f t="shared" si="0"/>
        <v>0</v>
      </c>
      <c r="E31" s="29">
        <f t="shared" si="0"/>
        <v>4</v>
      </c>
      <c r="F31" s="29">
        <f t="shared" si="0"/>
        <v>8</v>
      </c>
      <c r="G31" s="29">
        <f t="shared" si="0"/>
        <v>10</v>
      </c>
      <c r="H31" s="29">
        <f t="shared" si="0"/>
        <v>8</v>
      </c>
      <c r="I31" s="204">
        <f>SUM(C31:H31)</f>
        <v>30</v>
      </c>
      <c r="J31" s="204"/>
      <c r="K31" s="204"/>
      <c r="L31" s="204"/>
      <c r="M31" s="150"/>
      <c r="N31" s="124"/>
      <c r="O31" s="110"/>
      <c r="P31" s="71"/>
      <c r="Q31" s="71"/>
      <c r="R31" s="110"/>
      <c r="S31" s="71"/>
      <c r="T31" s="71"/>
      <c r="U31" s="82"/>
      <c r="V31" s="82"/>
      <c r="W31" s="82"/>
      <c r="X31" s="82"/>
    </row>
    <row r="32" spans="1:24" s="7" customFormat="1" ht="12.75">
      <c r="A32" s="6"/>
      <c r="B32" s="130" t="s">
        <v>267</v>
      </c>
      <c r="C32" s="31">
        <f aca="true" t="shared" si="1" ref="C32:H32">SUMIF(C16:C30,"=x",$M16:$M30)</f>
        <v>0</v>
      </c>
      <c r="D32" s="31">
        <f t="shared" si="1"/>
        <v>0</v>
      </c>
      <c r="E32" s="31">
        <f t="shared" si="1"/>
        <v>6</v>
      </c>
      <c r="F32" s="31">
        <f t="shared" si="1"/>
        <v>12</v>
      </c>
      <c r="G32" s="31">
        <f t="shared" si="1"/>
        <v>15</v>
      </c>
      <c r="H32" s="31">
        <f t="shared" si="1"/>
        <v>12</v>
      </c>
      <c r="I32" s="205">
        <f>SUM(C32:H32)</f>
        <v>45</v>
      </c>
      <c r="J32" s="205"/>
      <c r="K32" s="205"/>
      <c r="L32" s="205"/>
      <c r="M32" s="134"/>
      <c r="N32" s="32"/>
      <c r="O32" s="111"/>
      <c r="P32" s="72"/>
      <c r="Q32" s="72"/>
      <c r="R32" s="111"/>
      <c r="S32" s="72"/>
      <c r="T32" s="67"/>
      <c r="U32" s="67"/>
      <c r="V32" s="67"/>
      <c r="W32" s="67"/>
      <c r="X32" s="67"/>
    </row>
    <row r="33" spans="1:20" ht="12.75">
      <c r="A33" s="34"/>
      <c r="B33" s="131" t="s">
        <v>281</v>
      </c>
      <c r="C33" s="128">
        <f aca="true" t="shared" si="2" ref="C33:H33">SUMPRODUCT(--(C16:C30="x"),--($N16:$N30="K"))</f>
        <v>0</v>
      </c>
      <c r="D33" s="128">
        <f t="shared" si="2"/>
        <v>0</v>
      </c>
      <c r="E33" s="128">
        <f t="shared" si="2"/>
        <v>2</v>
      </c>
      <c r="F33" s="128">
        <f t="shared" si="2"/>
        <v>3</v>
      </c>
      <c r="G33" s="128">
        <f t="shared" si="2"/>
        <v>3</v>
      </c>
      <c r="H33" s="128">
        <f t="shared" si="2"/>
        <v>2</v>
      </c>
      <c r="I33" s="203">
        <f>SUM(C33:H33)</f>
        <v>10</v>
      </c>
      <c r="J33" s="203"/>
      <c r="K33" s="203"/>
      <c r="L33" s="203"/>
      <c r="M33" s="34"/>
      <c r="N33" s="11"/>
      <c r="O33" s="140"/>
      <c r="P33" s="80"/>
      <c r="Q33" s="80"/>
      <c r="R33" s="140"/>
      <c r="S33" s="80"/>
      <c r="T33" s="73"/>
    </row>
    <row r="34" spans="1:20" ht="25.5" customHeight="1">
      <c r="A34" s="202" t="s">
        <v>415</v>
      </c>
      <c r="B34" s="202"/>
      <c r="C34" s="128"/>
      <c r="D34" s="128"/>
      <c r="E34" s="128"/>
      <c r="F34" s="128"/>
      <c r="G34" s="128"/>
      <c r="H34" s="128"/>
      <c r="I34" s="197"/>
      <c r="J34" s="197"/>
      <c r="K34" s="197"/>
      <c r="L34" s="197"/>
      <c r="M34" s="34"/>
      <c r="N34" s="11"/>
      <c r="O34" s="140"/>
      <c r="P34" s="80"/>
      <c r="Q34" s="80"/>
      <c r="R34" s="140"/>
      <c r="S34" s="80"/>
      <c r="T34" s="73"/>
    </row>
    <row r="35" spans="13:14" ht="12.75">
      <c r="M35" s="34"/>
      <c r="N35" s="11"/>
    </row>
    <row r="36" spans="1:24" s="5" customFormat="1" ht="13.5" thickBot="1">
      <c r="A36" s="22"/>
      <c r="B36" s="22" t="s">
        <v>43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20"/>
      <c r="N36" s="115"/>
      <c r="O36" s="105"/>
      <c r="P36" s="57"/>
      <c r="Q36" s="57"/>
      <c r="R36" s="105"/>
      <c r="S36" s="57"/>
      <c r="T36" s="57"/>
      <c r="U36" s="57"/>
      <c r="V36" s="57"/>
      <c r="W36" s="57"/>
      <c r="X36" s="57"/>
    </row>
    <row r="37" spans="1:24" s="5" customFormat="1" ht="13.5" thickBot="1">
      <c r="A37" s="81"/>
      <c r="B37" s="28" t="s">
        <v>42</v>
      </c>
      <c r="C37" s="27"/>
      <c r="D37" s="117"/>
      <c r="E37" s="117"/>
      <c r="F37" s="117"/>
      <c r="G37" s="117" t="s">
        <v>0</v>
      </c>
      <c r="H37" s="26"/>
      <c r="I37" s="27">
        <v>2</v>
      </c>
      <c r="J37" s="117"/>
      <c r="K37" s="117"/>
      <c r="L37" s="26"/>
      <c r="M37" s="49">
        <v>3</v>
      </c>
      <c r="N37" s="26"/>
      <c r="O37" s="24"/>
      <c r="P37" s="93"/>
      <c r="Q37" s="60"/>
      <c r="R37" s="24"/>
      <c r="S37" s="59"/>
      <c r="T37" s="60"/>
      <c r="U37" s="81"/>
      <c r="V37" s="81"/>
      <c r="W37" s="81"/>
      <c r="X37" s="81"/>
    </row>
    <row r="38" spans="1:24" s="5" customFormat="1" ht="13.5" thickBot="1">
      <c r="A38" s="81"/>
      <c r="B38" s="28" t="s">
        <v>42</v>
      </c>
      <c r="C38" s="27"/>
      <c r="D38" s="117"/>
      <c r="E38" s="117"/>
      <c r="F38" s="117"/>
      <c r="G38" s="117" t="s">
        <v>0</v>
      </c>
      <c r="H38" s="26"/>
      <c r="I38" s="27">
        <v>2</v>
      </c>
      <c r="J38" s="117"/>
      <c r="K38" s="117"/>
      <c r="L38" s="26"/>
      <c r="M38" s="49">
        <v>3</v>
      </c>
      <c r="N38" s="26"/>
      <c r="O38" s="24"/>
      <c r="P38" s="93"/>
      <c r="Q38" s="60"/>
      <c r="R38" s="24"/>
      <c r="S38" s="59"/>
      <c r="T38" s="60"/>
      <c r="U38" s="81"/>
      <c r="V38" s="81"/>
      <c r="W38" s="81"/>
      <c r="X38" s="81"/>
    </row>
    <row r="39" spans="1:24" s="5" customFormat="1" ht="13.5" thickBot="1">
      <c r="A39" s="81"/>
      <c r="B39" s="28" t="s">
        <v>42</v>
      </c>
      <c r="C39" s="27"/>
      <c r="D39" s="117"/>
      <c r="E39" s="117"/>
      <c r="F39" s="117"/>
      <c r="G39" s="117"/>
      <c r="H39" s="26" t="s">
        <v>0</v>
      </c>
      <c r="I39" s="27">
        <v>2</v>
      </c>
      <c r="J39" s="117"/>
      <c r="K39" s="117"/>
      <c r="L39" s="26"/>
      <c r="M39" s="49">
        <v>3</v>
      </c>
      <c r="N39" s="26"/>
      <c r="O39" s="24"/>
      <c r="P39" s="93"/>
      <c r="Q39" s="60"/>
      <c r="R39" s="24"/>
      <c r="S39" s="59"/>
      <c r="T39" s="60"/>
      <c r="U39" s="81"/>
      <c r="V39" s="81"/>
      <c r="W39" s="81"/>
      <c r="X39" s="81"/>
    </row>
    <row r="40" spans="1:24" s="4" customFormat="1" ht="12.75">
      <c r="A40" s="3"/>
      <c r="B40" s="129" t="s">
        <v>266</v>
      </c>
      <c r="C40" s="29">
        <f aca="true" t="shared" si="3" ref="C40:H40">SUMIF(C37:C39,"=x",$I37:$I39)+SUMIF(C37:C39,"=x",$J37:$J39)+SUMIF(C37:C39,"=x",$K37:$K39)</f>
        <v>0</v>
      </c>
      <c r="D40" s="29">
        <f t="shared" si="3"/>
        <v>0</v>
      </c>
      <c r="E40" s="29">
        <f t="shared" si="3"/>
        <v>0</v>
      </c>
      <c r="F40" s="29">
        <f t="shared" si="3"/>
        <v>0</v>
      </c>
      <c r="G40" s="29">
        <f t="shared" si="3"/>
        <v>4</v>
      </c>
      <c r="H40" s="29">
        <f t="shared" si="3"/>
        <v>2</v>
      </c>
      <c r="I40" s="204">
        <f>SUM(C40:H40)</f>
        <v>6</v>
      </c>
      <c r="J40" s="204"/>
      <c r="K40" s="204"/>
      <c r="L40" s="204"/>
      <c r="M40" s="133"/>
      <c r="N40" s="133"/>
      <c r="O40" s="30"/>
      <c r="P40" s="66"/>
      <c r="Q40" s="66"/>
      <c r="R40" s="30"/>
      <c r="S40" s="66"/>
      <c r="T40" s="66"/>
      <c r="U40" s="82"/>
      <c r="V40" s="82"/>
      <c r="W40" s="82"/>
      <c r="X40" s="82"/>
    </row>
    <row r="41" spans="1:24" s="7" customFormat="1" ht="12.75">
      <c r="A41" s="6"/>
      <c r="B41" s="130" t="s">
        <v>267</v>
      </c>
      <c r="C41" s="31">
        <f aca="true" t="shared" si="4" ref="C41:H41">SUMIF(C37:C39,"=x",$M37:$M39)</f>
        <v>0</v>
      </c>
      <c r="D41" s="31">
        <f t="shared" si="4"/>
        <v>0</v>
      </c>
      <c r="E41" s="31">
        <f t="shared" si="4"/>
        <v>0</v>
      </c>
      <c r="F41" s="31">
        <f t="shared" si="4"/>
        <v>0</v>
      </c>
      <c r="G41" s="31">
        <f t="shared" si="4"/>
        <v>6</v>
      </c>
      <c r="H41" s="31">
        <f t="shared" si="4"/>
        <v>3</v>
      </c>
      <c r="I41" s="205">
        <f>SUM(C41:H41)</f>
        <v>9</v>
      </c>
      <c r="J41" s="205"/>
      <c r="K41" s="205"/>
      <c r="L41" s="205"/>
      <c r="M41" s="134"/>
      <c r="N41" s="134"/>
      <c r="O41" s="107"/>
      <c r="P41" s="67"/>
      <c r="Q41" s="67"/>
      <c r="R41" s="107"/>
      <c r="S41" s="67"/>
      <c r="T41" s="67"/>
      <c r="U41" s="67"/>
      <c r="V41" s="67"/>
      <c r="W41" s="67"/>
      <c r="X41" s="67"/>
    </row>
    <row r="42" spans="1:24" s="7" customFormat="1" ht="12.75">
      <c r="A42" s="6"/>
      <c r="B42" s="131" t="s">
        <v>281</v>
      </c>
      <c r="C42" s="128">
        <f aca="true" t="shared" si="5" ref="C42:H42">SUMPRODUCT(--(C37:C39="x"),--($N37:$N39="K"))</f>
        <v>0</v>
      </c>
      <c r="D42" s="128">
        <f t="shared" si="5"/>
        <v>0</v>
      </c>
      <c r="E42" s="128">
        <f t="shared" si="5"/>
        <v>0</v>
      </c>
      <c r="F42" s="128">
        <f t="shared" si="5"/>
        <v>0</v>
      </c>
      <c r="G42" s="128">
        <f t="shared" si="5"/>
        <v>0</v>
      </c>
      <c r="H42" s="128">
        <f t="shared" si="5"/>
        <v>0</v>
      </c>
      <c r="I42" s="203">
        <f>SUM(C42:H42)</f>
        <v>0</v>
      </c>
      <c r="J42" s="203"/>
      <c r="K42" s="203"/>
      <c r="L42" s="203"/>
      <c r="M42" s="135"/>
      <c r="N42" s="135"/>
      <c r="O42" s="107"/>
      <c r="P42" s="67"/>
      <c r="Q42" s="67"/>
      <c r="R42" s="107"/>
      <c r="S42" s="67"/>
      <c r="T42" s="67"/>
      <c r="U42" s="67"/>
      <c r="V42" s="67"/>
      <c r="W42" s="67"/>
      <c r="X42" s="67"/>
    </row>
    <row r="43" spans="1:24" s="7" customFormat="1" ht="12.75">
      <c r="A43" s="6"/>
      <c r="B43" s="6"/>
      <c r="C43" s="31"/>
      <c r="D43" s="31"/>
      <c r="E43" s="31"/>
      <c r="F43" s="31"/>
      <c r="G43" s="31"/>
      <c r="H43" s="31"/>
      <c r="I43" s="125"/>
      <c r="J43" s="125"/>
      <c r="K43" s="125"/>
      <c r="L43" s="125"/>
      <c r="M43" s="126"/>
      <c r="N43" s="32"/>
      <c r="O43" s="107"/>
      <c r="P43" s="67"/>
      <c r="Q43" s="67"/>
      <c r="R43" s="107"/>
      <c r="S43" s="67"/>
      <c r="T43" s="67"/>
      <c r="U43" s="67"/>
      <c r="V43" s="67"/>
      <c r="W43" s="67"/>
      <c r="X43" s="67"/>
    </row>
    <row r="44" spans="1:24" s="5" customFormat="1" ht="12.75">
      <c r="A44" s="2"/>
      <c r="B44" s="2" t="s">
        <v>45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20"/>
      <c r="N44" s="115"/>
      <c r="O44" s="105"/>
      <c r="P44" s="57"/>
      <c r="Q44" s="57"/>
      <c r="R44" s="105"/>
      <c r="S44" s="57"/>
      <c r="T44" s="57"/>
      <c r="U44" s="57"/>
      <c r="V44" s="57"/>
      <c r="W44" s="57"/>
      <c r="X44" s="57"/>
    </row>
    <row r="45" spans="1:24" s="4" customFormat="1" ht="12.75">
      <c r="A45" s="3"/>
      <c r="B45" s="129" t="s">
        <v>266</v>
      </c>
      <c r="C45" s="29">
        <f aca="true" t="shared" si="6" ref="C45:H47">C11+C31+C40</f>
        <v>20</v>
      </c>
      <c r="D45" s="29">
        <f t="shared" si="6"/>
        <v>20</v>
      </c>
      <c r="E45" s="29">
        <f t="shared" si="6"/>
        <v>20</v>
      </c>
      <c r="F45" s="29">
        <f t="shared" si="6"/>
        <v>20</v>
      </c>
      <c r="G45" s="29">
        <f t="shared" si="6"/>
        <v>22</v>
      </c>
      <c r="H45" s="29">
        <f t="shared" si="6"/>
        <v>14</v>
      </c>
      <c r="I45" s="220">
        <f>SUM(C45:H45)</f>
        <v>116</v>
      </c>
      <c r="J45" s="220"/>
      <c r="K45" s="220"/>
      <c r="L45" s="220"/>
      <c r="M45" s="136"/>
      <c r="N45" s="136"/>
      <c r="O45" s="110"/>
      <c r="P45" s="71"/>
      <c r="Q45" s="71"/>
      <c r="R45" s="110"/>
      <c r="S45" s="71"/>
      <c r="T45" s="71"/>
      <c r="U45" s="90"/>
      <c r="V45" s="90"/>
      <c r="W45" s="90"/>
      <c r="X45" s="90"/>
    </row>
    <row r="46" spans="1:24" s="7" customFormat="1" ht="12.75">
      <c r="A46" s="6"/>
      <c r="B46" s="130" t="s">
        <v>267</v>
      </c>
      <c r="C46" s="31">
        <f t="shared" si="6"/>
        <v>30</v>
      </c>
      <c r="D46" s="31">
        <f t="shared" si="6"/>
        <v>30</v>
      </c>
      <c r="E46" s="31">
        <f t="shared" si="6"/>
        <v>29</v>
      </c>
      <c r="F46" s="31">
        <f t="shared" si="6"/>
        <v>29</v>
      </c>
      <c r="G46" s="31">
        <f t="shared" si="6"/>
        <v>32</v>
      </c>
      <c r="H46" s="31">
        <f t="shared" si="6"/>
        <v>30</v>
      </c>
      <c r="I46" s="205">
        <f>SUM(C46:H46)</f>
        <v>180</v>
      </c>
      <c r="J46" s="205"/>
      <c r="K46" s="205"/>
      <c r="L46" s="205"/>
      <c r="M46" s="134"/>
      <c r="N46" s="134"/>
      <c r="O46" s="111"/>
      <c r="P46" s="72"/>
      <c r="Q46" s="72"/>
      <c r="R46" s="111"/>
      <c r="S46" s="72"/>
      <c r="T46" s="72"/>
      <c r="U46" s="91"/>
      <c r="V46" s="91"/>
      <c r="W46" s="91"/>
      <c r="X46" s="91"/>
    </row>
    <row r="47" spans="1:24" ht="12.75">
      <c r="A47" s="34"/>
      <c r="B47" s="131" t="s">
        <v>281</v>
      </c>
      <c r="C47" s="168">
        <f t="shared" si="6"/>
        <v>3</v>
      </c>
      <c r="D47" s="168">
        <f t="shared" si="6"/>
        <v>3</v>
      </c>
      <c r="E47" s="168">
        <f t="shared" si="6"/>
        <v>5</v>
      </c>
      <c r="F47" s="168">
        <f t="shared" si="6"/>
        <v>5</v>
      </c>
      <c r="G47" s="168">
        <f t="shared" si="6"/>
        <v>4</v>
      </c>
      <c r="H47" s="168">
        <f t="shared" si="6"/>
        <v>3</v>
      </c>
      <c r="I47" s="203">
        <f>SUM(C47:H47)</f>
        <v>23</v>
      </c>
      <c r="J47" s="203"/>
      <c r="K47" s="203"/>
      <c r="L47" s="203"/>
      <c r="M47" s="135"/>
      <c r="N47" s="135"/>
      <c r="O47" s="112"/>
      <c r="P47" s="73"/>
      <c r="Q47" s="73"/>
      <c r="R47" s="112"/>
      <c r="S47" s="73"/>
      <c r="T47" s="73"/>
      <c r="U47" s="92"/>
      <c r="V47" s="92"/>
      <c r="W47" s="92"/>
      <c r="X47" s="92"/>
    </row>
  </sheetData>
  <sheetProtection/>
  <mergeCells count="26">
    <mergeCell ref="A34:B34"/>
    <mergeCell ref="X2:X3"/>
    <mergeCell ref="U2:U3"/>
    <mergeCell ref="V2:V3"/>
    <mergeCell ref="I11:L11"/>
    <mergeCell ref="A1:B1"/>
    <mergeCell ref="A2:A3"/>
    <mergeCell ref="B2:B3"/>
    <mergeCell ref="C2:H2"/>
    <mergeCell ref="I2:L2"/>
    <mergeCell ref="I12:L12"/>
    <mergeCell ref="I13:L13"/>
    <mergeCell ref="N2:N3"/>
    <mergeCell ref="O2:Q3"/>
    <mergeCell ref="R2:T3"/>
    <mergeCell ref="M2:M3"/>
    <mergeCell ref="W2:W3"/>
    <mergeCell ref="I33:L33"/>
    <mergeCell ref="I31:L31"/>
    <mergeCell ref="I32:L32"/>
    <mergeCell ref="I47:L47"/>
    <mergeCell ref="I40:L40"/>
    <mergeCell ref="I41:L41"/>
    <mergeCell ref="I42:L42"/>
    <mergeCell ref="I45:L45"/>
    <mergeCell ref="I46:L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17.140625" style="19" customWidth="1"/>
    <col min="2" max="2" width="51.421875" style="10" customWidth="1"/>
    <col min="3" max="13" width="3.421875" style="11" customWidth="1"/>
    <col min="14" max="14" width="3.421875" style="34" customWidth="1"/>
    <col min="15" max="15" width="3.421875" style="104" customWidth="1"/>
    <col min="16" max="16" width="14.28125" style="56" customWidth="1"/>
    <col min="17" max="17" width="34.28125" style="56" customWidth="1"/>
    <col min="18" max="18" width="3.421875" style="104" customWidth="1"/>
    <col min="19" max="19" width="14.28125" style="56" customWidth="1"/>
    <col min="20" max="20" width="34.28125" style="56" customWidth="1"/>
    <col min="21" max="21" width="22.28125" style="56" customWidth="1"/>
    <col min="22" max="23" width="10.28125" style="56" customWidth="1"/>
    <col min="24" max="24" width="51.421875" style="56" customWidth="1"/>
    <col min="25" max="16384" width="9.140625" style="10" customWidth="1"/>
  </cols>
  <sheetData>
    <row r="1" spans="1:21" ht="16.5" thickBot="1">
      <c r="A1" s="199" t="s">
        <v>35</v>
      </c>
      <c r="B1" s="199"/>
      <c r="T1" s="56" t="s">
        <v>292</v>
      </c>
      <c r="U1" s="56" t="s">
        <v>218</v>
      </c>
    </row>
    <row r="2" spans="1:24" s="5" customFormat="1" ht="12.75" customHeight="1">
      <c r="A2" s="200" t="s">
        <v>257</v>
      </c>
      <c r="B2" s="200" t="s">
        <v>258</v>
      </c>
      <c r="C2" s="211" t="s">
        <v>259</v>
      </c>
      <c r="D2" s="212"/>
      <c r="E2" s="212"/>
      <c r="F2" s="212"/>
      <c r="G2" s="212"/>
      <c r="H2" s="213"/>
      <c r="I2" s="211" t="s">
        <v>260</v>
      </c>
      <c r="J2" s="212"/>
      <c r="K2" s="212"/>
      <c r="L2" s="213"/>
      <c r="M2" s="206" t="s">
        <v>261</v>
      </c>
      <c r="N2" s="214" t="s">
        <v>262</v>
      </c>
      <c r="O2" s="216" t="s">
        <v>264</v>
      </c>
      <c r="P2" s="217"/>
      <c r="Q2" s="217"/>
      <c r="R2" s="216" t="s">
        <v>265</v>
      </c>
      <c r="S2" s="217"/>
      <c r="T2" s="217"/>
      <c r="U2" s="200" t="s">
        <v>25</v>
      </c>
      <c r="V2" s="209" t="s">
        <v>163</v>
      </c>
      <c r="W2" s="209" t="s">
        <v>437</v>
      </c>
      <c r="X2" s="200" t="s">
        <v>162</v>
      </c>
    </row>
    <row r="3" spans="1:24" s="5" customFormat="1" ht="13.5" thickBot="1">
      <c r="A3" s="201"/>
      <c r="B3" s="201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20</v>
      </c>
      <c r="J3" s="14" t="s">
        <v>1</v>
      </c>
      <c r="K3" s="14" t="s">
        <v>24</v>
      </c>
      <c r="L3" s="15" t="s">
        <v>44</v>
      </c>
      <c r="M3" s="207"/>
      <c r="N3" s="215"/>
      <c r="O3" s="218"/>
      <c r="P3" s="219"/>
      <c r="Q3" s="219"/>
      <c r="R3" s="218"/>
      <c r="S3" s="219"/>
      <c r="T3" s="219"/>
      <c r="U3" s="201"/>
      <c r="V3" s="210"/>
      <c r="W3" s="210"/>
      <c r="X3" s="201"/>
    </row>
    <row r="4" spans="1:25" s="5" customFormat="1" ht="13.5" thickBot="1">
      <c r="A4" s="23"/>
      <c r="C4" s="115"/>
      <c r="D4" s="115"/>
      <c r="E4" s="115"/>
      <c r="F4" s="115"/>
      <c r="G4" s="115"/>
      <c r="H4" s="20"/>
      <c r="I4" s="20"/>
      <c r="J4" s="20"/>
      <c r="K4" s="20"/>
      <c r="L4" s="20"/>
      <c r="M4" s="20"/>
      <c r="N4" s="20"/>
      <c r="O4" s="105"/>
      <c r="P4" s="57"/>
      <c r="Q4" s="57"/>
      <c r="R4" s="105"/>
      <c r="S4" s="57"/>
      <c r="T4" s="57"/>
      <c r="U4" s="16"/>
      <c r="V4" s="16"/>
      <c r="W4" s="16"/>
      <c r="X4" s="16"/>
      <c r="Y4" s="18"/>
    </row>
    <row r="5" spans="1:25" s="5" customFormat="1" ht="13.5" thickBot="1">
      <c r="A5" s="23"/>
      <c r="B5" s="156" t="str">
        <f>törzsanyag!B5</f>
        <v>Matematika törzsanyag</v>
      </c>
      <c r="C5" s="25"/>
      <c r="D5" s="117"/>
      <c r="E5" s="117"/>
      <c r="F5" s="117"/>
      <c r="G5" s="117"/>
      <c r="H5" s="149"/>
      <c r="I5" s="27"/>
      <c r="J5" s="117"/>
      <c r="K5" s="149"/>
      <c r="L5" s="26"/>
      <c r="M5" s="27">
        <f>törzsanyag!I14</f>
        <v>33</v>
      </c>
      <c r="N5" s="26"/>
      <c r="O5" s="105"/>
      <c r="P5" s="57"/>
      <c r="Q5" s="57"/>
      <c r="R5" s="105"/>
      <c r="S5" s="57"/>
      <c r="T5" s="57"/>
      <c r="U5" s="16"/>
      <c r="V5" s="16"/>
      <c r="W5" s="16"/>
      <c r="X5" s="16"/>
      <c r="Y5" s="18"/>
    </row>
    <row r="6" spans="1:25" s="5" customFormat="1" ht="13.5" thickBot="1">
      <c r="A6" s="23"/>
      <c r="B6" s="156" t="str">
        <f>törzsanyag!B17</f>
        <v>Numerikus matematika, informatika</v>
      </c>
      <c r="C6" s="25"/>
      <c r="D6" s="117"/>
      <c r="E6" s="117"/>
      <c r="F6" s="117"/>
      <c r="G6" s="117"/>
      <c r="H6" s="149"/>
      <c r="I6" s="27"/>
      <c r="J6" s="117"/>
      <c r="K6" s="149"/>
      <c r="L6" s="26"/>
      <c r="M6" s="27">
        <f>törzsanyag!I22</f>
        <v>9</v>
      </c>
      <c r="N6" s="26"/>
      <c r="O6" s="105"/>
      <c r="P6" s="57"/>
      <c r="Q6" s="57"/>
      <c r="R6" s="105"/>
      <c r="S6" s="57"/>
      <c r="T6" s="57"/>
      <c r="U6" s="16"/>
      <c r="V6" s="16"/>
      <c r="W6" s="16"/>
      <c r="X6" s="16"/>
      <c r="Y6" s="18"/>
    </row>
    <row r="7" spans="1:25" s="5" customFormat="1" ht="13.5" thickBot="1">
      <c r="A7" s="23"/>
      <c r="B7" s="156" t="str">
        <f>törzsanyag!B25</f>
        <v>Fizika törzsanyag</v>
      </c>
      <c r="C7" s="25"/>
      <c r="D7" s="117"/>
      <c r="E7" s="117"/>
      <c r="F7" s="117"/>
      <c r="G7" s="117"/>
      <c r="H7" s="149"/>
      <c r="I7" s="27"/>
      <c r="J7" s="117"/>
      <c r="K7" s="149"/>
      <c r="L7" s="26"/>
      <c r="M7" s="27">
        <f>törzsanyag!I36</f>
        <v>39</v>
      </c>
      <c r="N7" s="26"/>
      <c r="O7" s="105"/>
      <c r="P7" s="57"/>
      <c r="Q7" s="57"/>
      <c r="R7" s="105"/>
      <c r="S7" s="57"/>
      <c r="T7" s="57"/>
      <c r="U7" s="16"/>
      <c r="V7" s="16"/>
      <c r="W7" s="16"/>
      <c r="X7" s="16"/>
      <c r="Y7" s="18"/>
    </row>
    <row r="8" spans="1:25" s="5" customFormat="1" ht="13.5" thickBot="1">
      <c r="A8" s="23"/>
      <c r="B8" s="156" t="str">
        <f>törzsanyag!B40</f>
        <v>Fizika laboratórium</v>
      </c>
      <c r="C8" s="25"/>
      <c r="D8" s="117"/>
      <c r="E8" s="117"/>
      <c r="F8" s="117"/>
      <c r="G8" s="117"/>
      <c r="H8" s="149"/>
      <c r="I8" s="27"/>
      <c r="J8" s="117"/>
      <c r="K8" s="149"/>
      <c r="L8" s="26"/>
      <c r="M8" s="27">
        <f>törzsanyag!I45</f>
        <v>18</v>
      </c>
      <c r="N8" s="26"/>
      <c r="O8" s="105"/>
      <c r="P8" s="57"/>
      <c r="Q8" s="57"/>
      <c r="R8" s="105"/>
      <c r="S8" s="57"/>
      <c r="T8" s="57"/>
      <c r="U8" s="16"/>
      <c r="V8" s="16"/>
      <c r="W8" s="16"/>
      <c r="X8" s="16"/>
      <c r="Y8" s="18"/>
    </row>
    <row r="9" spans="1:25" s="5" customFormat="1" ht="13.5" thickBot="1">
      <c r="A9" s="23"/>
      <c r="B9" s="156" t="str">
        <f>törzsanyag!B57</f>
        <v>Elméleti Fizika B</v>
      </c>
      <c r="C9" s="25"/>
      <c r="D9" s="117"/>
      <c r="E9" s="117"/>
      <c r="F9" s="117"/>
      <c r="G9" s="117"/>
      <c r="H9" s="149"/>
      <c r="I9" s="27"/>
      <c r="J9" s="117"/>
      <c r="K9" s="149"/>
      <c r="L9" s="26"/>
      <c r="M9" s="27">
        <f>törzsanyag!I63</f>
        <v>20</v>
      </c>
      <c r="N9" s="26"/>
      <c r="O9" s="105"/>
      <c r="P9" s="57"/>
      <c r="Q9" s="57"/>
      <c r="R9" s="105"/>
      <c r="S9" s="57"/>
      <c r="T9" s="57"/>
      <c r="U9" s="16"/>
      <c r="V9" s="16"/>
      <c r="W9" s="16"/>
      <c r="X9" s="16"/>
      <c r="Y9" s="18"/>
    </row>
    <row r="10" spans="1:25" s="5" customFormat="1" ht="13.5" thickBot="1">
      <c r="A10" s="23"/>
      <c r="B10" s="156" t="str">
        <f>törzsanyag!B66</f>
        <v>Szakdolgozat</v>
      </c>
      <c r="C10" s="25"/>
      <c r="D10" s="117"/>
      <c r="E10" s="117"/>
      <c r="F10" s="117"/>
      <c r="G10" s="117"/>
      <c r="H10" s="149"/>
      <c r="I10" s="27"/>
      <c r="J10" s="117"/>
      <c r="K10" s="149"/>
      <c r="L10" s="26"/>
      <c r="M10" s="27">
        <f>törzsanyag!I69</f>
        <v>10</v>
      </c>
      <c r="N10" s="26"/>
      <c r="O10" s="105"/>
      <c r="P10" s="57"/>
      <c r="Q10" s="57"/>
      <c r="R10" s="105"/>
      <c r="S10" s="57"/>
      <c r="T10" s="57"/>
      <c r="U10" s="16"/>
      <c r="V10" s="16"/>
      <c r="W10" s="16"/>
      <c r="X10" s="16"/>
      <c r="Y10" s="18"/>
    </row>
    <row r="11" spans="1:25" s="5" customFormat="1" ht="12.75">
      <c r="A11" s="23"/>
      <c r="B11" s="155" t="s">
        <v>266</v>
      </c>
      <c r="C11" s="29">
        <f>törzsanyag!C13+törzsanyag!C21+törzsanyag!C35+törzsanyag!C44+törzsanyag!C62+törzsanyag!C68</f>
        <v>20</v>
      </c>
      <c r="D11" s="29">
        <f>törzsanyag!D13+törzsanyag!D21+törzsanyag!D35+törzsanyag!D44+törzsanyag!D62+törzsanyag!D68</f>
        <v>20</v>
      </c>
      <c r="E11" s="29">
        <f>törzsanyag!E13+törzsanyag!E21+törzsanyag!E35+törzsanyag!E44+törzsanyag!E62+törzsanyag!E68</f>
        <v>16</v>
      </c>
      <c r="F11" s="29">
        <f>törzsanyag!F13+törzsanyag!F21+törzsanyag!F35+törzsanyag!F44+törzsanyag!F62+törzsanyag!F68</f>
        <v>14</v>
      </c>
      <c r="G11" s="29">
        <f>törzsanyag!G13+törzsanyag!G21+törzsanyag!G35+törzsanyag!G44+törzsanyag!G62+törzsanyag!G68</f>
        <v>8</v>
      </c>
      <c r="H11" s="29">
        <f>törzsanyag!H13+törzsanyag!H21+törzsanyag!H35+törzsanyag!H44+törzsanyag!H62+törzsanyag!H68</f>
        <v>4</v>
      </c>
      <c r="I11" s="208">
        <f>SUM(C11:H11)</f>
        <v>82</v>
      </c>
      <c r="J11" s="208"/>
      <c r="K11" s="208"/>
      <c r="L11" s="208"/>
      <c r="M11" s="20"/>
      <c r="N11" s="20"/>
      <c r="O11" s="105"/>
      <c r="P11" s="57"/>
      <c r="Q11" s="57"/>
      <c r="R11" s="105"/>
      <c r="S11" s="57"/>
      <c r="T11" s="57"/>
      <c r="U11" s="16"/>
      <c r="V11" s="16"/>
      <c r="W11" s="16"/>
      <c r="X11" s="16"/>
      <c r="Y11" s="18"/>
    </row>
    <row r="12" spans="1:25" s="5" customFormat="1" ht="12.75">
      <c r="A12" s="23"/>
      <c r="B12" s="130" t="s">
        <v>267</v>
      </c>
      <c r="C12" s="31">
        <f>törzsanyag!C14+törzsanyag!C22+törzsanyag!C36+törzsanyag!C45+törzsanyag!C63+törzsanyag!C69</f>
        <v>30</v>
      </c>
      <c r="D12" s="31">
        <f>törzsanyag!D14+törzsanyag!D22+törzsanyag!D36+törzsanyag!D45+törzsanyag!D63+törzsanyag!D69</f>
        <v>30</v>
      </c>
      <c r="E12" s="31">
        <f>törzsanyag!E14+törzsanyag!E22+törzsanyag!E36+törzsanyag!E45+törzsanyag!E63+törzsanyag!E69</f>
        <v>23</v>
      </c>
      <c r="F12" s="31">
        <f>törzsanyag!F14+törzsanyag!F22+törzsanyag!F36+törzsanyag!F45+törzsanyag!F63+törzsanyag!F69</f>
        <v>20</v>
      </c>
      <c r="G12" s="31">
        <f>törzsanyag!G14+törzsanyag!G22+törzsanyag!G36+törzsanyag!G45+törzsanyag!G63+törzsanyag!G69</f>
        <v>11</v>
      </c>
      <c r="H12" s="31">
        <f>törzsanyag!H14+törzsanyag!H22+törzsanyag!H36+törzsanyag!H45+törzsanyag!H63+törzsanyag!H69</f>
        <v>15</v>
      </c>
      <c r="I12" s="205">
        <f>SUM(C12:H12)</f>
        <v>129</v>
      </c>
      <c r="J12" s="205"/>
      <c r="K12" s="205"/>
      <c r="L12" s="205"/>
      <c r="M12" s="20"/>
      <c r="N12" s="20"/>
      <c r="O12" s="105"/>
      <c r="P12" s="57"/>
      <c r="Q12" s="57"/>
      <c r="R12" s="105"/>
      <c r="S12" s="57"/>
      <c r="T12" s="57"/>
      <c r="U12" s="16"/>
      <c r="V12" s="16"/>
      <c r="W12" s="16"/>
      <c r="X12" s="16"/>
      <c r="Y12" s="18"/>
    </row>
    <row r="13" spans="1:25" s="5" customFormat="1" ht="12.75">
      <c r="A13" s="23"/>
      <c r="B13" s="131" t="s">
        <v>281</v>
      </c>
      <c r="C13" s="128">
        <f>törzsanyag!C15+törzsanyag!C23+törzsanyag!C37+törzsanyag!C46+törzsanyag!C64+törzsanyag!C70</f>
        <v>3</v>
      </c>
      <c r="D13" s="128">
        <f>törzsanyag!D15+törzsanyag!D23+törzsanyag!D37+törzsanyag!D46+törzsanyag!D64+törzsanyag!D70</f>
        <v>3</v>
      </c>
      <c r="E13" s="128">
        <f>törzsanyag!E15+törzsanyag!E23+törzsanyag!E37+törzsanyag!E46+törzsanyag!E64+törzsanyag!E70</f>
        <v>3</v>
      </c>
      <c r="F13" s="128">
        <f>törzsanyag!F15+törzsanyag!F23+törzsanyag!F37+törzsanyag!F46+törzsanyag!F64+törzsanyag!F70</f>
        <v>3</v>
      </c>
      <c r="G13" s="128">
        <f>törzsanyag!G15+törzsanyag!G23+törzsanyag!G37+törzsanyag!G46+törzsanyag!G64+törzsanyag!G70</f>
        <v>1</v>
      </c>
      <c r="H13" s="128">
        <f>törzsanyag!H15+törzsanyag!H23+törzsanyag!H37+törzsanyag!H46+törzsanyag!H64+törzsanyag!H70</f>
        <v>1</v>
      </c>
      <c r="I13" s="203">
        <f>SUM(C13:H13)</f>
        <v>14</v>
      </c>
      <c r="J13" s="203"/>
      <c r="K13" s="203"/>
      <c r="L13" s="203"/>
      <c r="M13" s="20"/>
      <c r="N13" s="20"/>
      <c r="O13" s="105"/>
      <c r="P13" s="57"/>
      <c r="Q13" s="57"/>
      <c r="R13" s="105"/>
      <c r="S13" s="57"/>
      <c r="T13" s="57"/>
      <c r="U13" s="16"/>
      <c r="V13" s="16"/>
      <c r="W13" s="16"/>
      <c r="X13" s="16"/>
      <c r="Y13" s="18"/>
    </row>
    <row r="14" spans="1:25" s="5" customFormat="1" ht="12.75">
      <c r="A14" s="23"/>
      <c r="C14" s="115"/>
      <c r="D14" s="115"/>
      <c r="E14" s="115"/>
      <c r="F14" s="115"/>
      <c r="G14" s="115"/>
      <c r="H14" s="20"/>
      <c r="I14" s="20"/>
      <c r="J14" s="20"/>
      <c r="K14" s="20"/>
      <c r="L14" s="20"/>
      <c r="M14" s="20"/>
      <c r="N14" s="20"/>
      <c r="O14" s="105"/>
      <c r="P14" s="57"/>
      <c r="Q14" s="57"/>
      <c r="R14" s="105"/>
      <c r="S14" s="57"/>
      <c r="T14" s="57"/>
      <c r="U14" s="16"/>
      <c r="V14" s="16"/>
      <c r="W14" s="16"/>
      <c r="X14" s="16"/>
      <c r="Y14" s="18"/>
    </row>
    <row r="15" spans="1:24" s="5" customFormat="1" ht="13.5" thickBot="1">
      <c r="A15" s="22"/>
      <c r="B15" s="22" t="s">
        <v>35</v>
      </c>
      <c r="C15" s="115"/>
      <c r="D15" s="115"/>
      <c r="E15" s="115"/>
      <c r="F15" s="115"/>
      <c r="G15" s="115"/>
      <c r="H15" s="115"/>
      <c r="I15" s="119"/>
      <c r="J15" s="119"/>
      <c r="K15" s="119"/>
      <c r="L15" s="119"/>
      <c r="M15" s="148"/>
      <c r="N15" s="115"/>
      <c r="O15" s="105"/>
      <c r="P15" s="57"/>
      <c r="Q15" s="57"/>
      <c r="R15" s="105"/>
      <c r="S15" s="57"/>
      <c r="T15" s="63"/>
      <c r="U15" s="57"/>
      <c r="V15" s="57"/>
      <c r="W15" s="57"/>
      <c r="X15" s="57"/>
    </row>
    <row r="16" spans="1:24" s="5" customFormat="1" ht="13.5" thickBot="1">
      <c r="A16" s="81" t="s">
        <v>202</v>
      </c>
      <c r="B16" s="17" t="s">
        <v>14</v>
      </c>
      <c r="C16" s="25"/>
      <c r="D16" s="117"/>
      <c r="E16" s="117" t="s">
        <v>0</v>
      </c>
      <c r="F16" s="117"/>
      <c r="G16" s="117"/>
      <c r="H16" s="149"/>
      <c r="I16" s="27">
        <v>2</v>
      </c>
      <c r="J16" s="117"/>
      <c r="K16" s="117"/>
      <c r="L16" s="26"/>
      <c r="M16" s="27">
        <v>2</v>
      </c>
      <c r="N16" s="26" t="s">
        <v>269</v>
      </c>
      <c r="O16" s="138"/>
      <c r="P16" s="77"/>
      <c r="Q16" s="76"/>
      <c r="R16" s="138"/>
      <c r="S16" s="74"/>
      <c r="T16" s="76"/>
      <c r="U16" s="81" t="s">
        <v>218</v>
      </c>
      <c r="V16" s="81"/>
      <c r="W16" s="81"/>
      <c r="X16" s="81"/>
    </row>
    <row r="17" spans="1:24" s="5" customFormat="1" ht="13.5" thickBot="1">
      <c r="A17" s="81" t="s">
        <v>203</v>
      </c>
      <c r="B17" s="17" t="s">
        <v>15</v>
      </c>
      <c r="C17" s="25"/>
      <c r="D17" s="117"/>
      <c r="E17" s="117" t="s">
        <v>0</v>
      </c>
      <c r="F17" s="117"/>
      <c r="G17" s="117"/>
      <c r="H17" s="149"/>
      <c r="I17" s="27">
        <v>2</v>
      </c>
      <c r="J17" s="117"/>
      <c r="K17" s="117"/>
      <c r="L17" s="26"/>
      <c r="M17" s="27">
        <v>2</v>
      </c>
      <c r="N17" s="26" t="s">
        <v>269</v>
      </c>
      <c r="O17" s="138"/>
      <c r="P17" s="77"/>
      <c r="Q17" s="76"/>
      <c r="R17" s="138"/>
      <c r="S17" s="74"/>
      <c r="T17" s="76"/>
      <c r="U17" s="81" t="s">
        <v>219</v>
      </c>
      <c r="V17" s="81"/>
      <c r="W17" s="81"/>
      <c r="X17" s="81"/>
    </row>
    <row r="18" spans="1:24" s="5" customFormat="1" ht="13.5" thickBot="1">
      <c r="A18" s="81" t="s">
        <v>204</v>
      </c>
      <c r="B18" s="17" t="s">
        <v>55</v>
      </c>
      <c r="C18" s="25"/>
      <c r="D18" s="117"/>
      <c r="E18" s="117" t="s">
        <v>0</v>
      </c>
      <c r="F18" s="117"/>
      <c r="G18" s="117"/>
      <c r="H18" s="149"/>
      <c r="I18" s="27"/>
      <c r="J18" s="117">
        <v>2</v>
      </c>
      <c r="K18" s="117"/>
      <c r="L18" s="26"/>
      <c r="M18" s="27">
        <v>3</v>
      </c>
      <c r="N18" s="26" t="s">
        <v>270</v>
      </c>
      <c r="O18" s="138"/>
      <c r="P18" s="77"/>
      <c r="Q18" s="76"/>
      <c r="R18" s="138"/>
      <c r="S18" s="74"/>
      <c r="T18" s="76"/>
      <c r="U18" s="81" t="s">
        <v>220</v>
      </c>
      <c r="V18" s="81"/>
      <c r="W18" s="81"/>
      <c r="X18" s="81"/>
    </row>
    <row r="19" spans="1:24" s="5" customFormat="1" ht="13.5" thickBot="1">
      <c r="A19" s="81" t="s">
        <v>205</v>
      </c>
      <c r="B19" s="17" t="s">
        <v>60</v>
      </c>
      <c r="C19" s="25"/>
      <c r="D19" s="117"/>
      <c r="E19" s="117"/>
      <c r="F19" s="117" t="s">
        <v>0</v>
      </c>
      <c r="G19" s="117"/>
      <c r="H19" s="149"/>
      <c r="I19" s="27"/>
      <c r="J19" s="117">
        <v>2</v>
      </c>
      <c r="K19" s="117"/>
      <c r="L19" s="26"/>
      <c r="M19" s="27">
        <v>3</v>
      </c>
      <c r="N19" s="26" t="s">
        <v>270</v>
      </c>
      <c r="O19" s="138"/>
      <c r="P19" s="77"/>
      <c r="Q19" s="76"/>
      <c r="R19" s="138"/>
      <c r="S19" s="74"/>
      <c r="T19" s="76"/>
      <c r="U19" s="81" t="s">
        <v>221</v>
      </c>
      <c r="V19" s="81"/>
      <c r="W19" s="81"/>
      <c r="X19" s="81"/>
    </row>
    <row r="20" spans="1:24" s="5" customFormat="1" ht="12.75">
      <c r="A20" s="88" t="s">
        <v>206</v>
      </c>
      <c r="B20" s="50" t="s">
        <v>58</v>
      </c>
      <c r="C20" s="153"/>
      <c r="D20" s="121"/>
      <c r="E20" s="121"/>
      <c r="F20" s="121" t="s">
        <v>0</v>
      </c>
      <c r="G20" s="121"/>
      <c r="H20" s="151"/>
      <c r="I20" s="37">
        <v>1</v>
      </c>
      <c r="J20" s="121"/>
      <c r="K20" s="121"/>
      <c r="L20" s="38"/>
      <c r="M20" s="37">
        <v>2</v>
      </c>
      <c r="N20" s="38" t="s">
        <v>283</v>
      </c>
      <c r="O20" s="113"/>
      <c r="P20" s="100"/>
      <c r="Q20" s="101"/>
      <c r="R20" s="113"/>
      <c r="S20" s="78"/>
      <c r="T20" s="101"/>
      <c r="U20" s="88" t="s">
        <v>222</v>
      </c>
      <c r="V20" s="88"/>
      <c r="W20" s="88"/>
      <c r="X20" s="88"/>
    </row>
    <row r="21" spans="1:24" s="5" customFormat="1" ht="13.5" thickBot="1">
      <c r="A21" s="95" t="s">
        <v>207</v>
      </c>
      <c r="B21" s="99" t="s">
        <v>58</v>
      </c>
      <c r="C21" s="154"/>
      <c r="D21" s="123"/>
      <c r="E21" s="123"/>
      <c r="F21" s="123" t="s">
        <v>0</v>
      </c>
      <c r="G21" s="123"/>
      <c r="H21" s="152"/>
      <c r="I21" s="41"/>
      <c r="J21" s="123">
        <v>2</v>
      </c>
      <c r="K21" s="123"/>
      <c r="L21" s="42"/>
      <c r="M21" s="41">
        <v>3</v>
      </c>
      <c r="N21" s="42" t="s">
        <v>270</v>
      </c>
      <c r="O21" s="53"/>
      <c r="P21" s="102"/>
      <c r="Q21" s="69"/>
      <c r="R21" s="53"/>
      <c r="S21" s="68"/>
      <c r="T21" s="69"/>
      <c r="U21" s="95" t="s">
        <v>223</v>
      </c>
      <c r="V21" s="95"/>
      <c r="W21" s="95"/>
      <c r="X21" s="95"/>
    </row>
    <row r="22" spans="1:24" s="5" customFormat="1" ht="13.5" thickBot="1">
      <c r="A22" s="81" t="s">
        <v>208</v>
      </c>
      <c r="B22" s="17" t="s">
        <v>62</v>
      </c>
      <c r="C22" s="25"/>
      <c r="D22" s="117"/>
      <c r="E22" s="117"/>
      <c r="F22" s="117"/>
      <c r="G22" s="117" t="s">
        <v>0</v>
      </c>
      <c r="H22" s="149"/>
      <c r="I22" s="27"/>
      <c r="J22" s="117">
        <v>2</v>
      </c>
      <c r="K22" s="117"/>
      <c r="L22" s="26"/>
      <c r="M22" s="27">
        <v>4</v>
      </c>
      <c r="N22" s="26" t="s">
        <v>270</v>
      </c>
      <c r="O22" s="138" t="s">
        <v>263</v>
      </c>
      <c r="P22" s="77" t="str">
        <f>A$19</f>
        <v>geofalkgeog17ga</v>
      </c>
      <c r="Q22" s="141" t="str">
        <f>B$19</f>
        <v>Alkalmazott geofizika</v>
      </c>
      <c r="R22" s="138"/>
      <c r="S22" s="74"/>
      <c r="T22" s="76"/>
      <c r="U22" s="81" t="s">
        <v>218</v>
      </c>
      <c r="V22" s="81"/>
      <c r="W22" s="81"/>
      <c r="X22" s="81"/>
    </row>
    <row r="23" spans="1:24" s="5" customFormat="1" ht="12.75">
      <c r="A23" s="88" t="s">
        <v>209</v>
      </c>
      <c r="B23" s="50" t="s">
        <v>59</v>
      </c>
      <c r="C23" s="153"/>
      <c r="D23" s="121"/>
      <c r="E23" s="121"/>
      <c r="F23" s="121"/>
      <c r="G23" s="121" t="s">
        <v>0</v>
      </c>
      <c r="H23" s="151"/>
      <c r="I23" s="37">
        <v>2</v>
      </c>
      <c r="J23" s="121"/>
      <c r="K23" s="121"/>
      <c r="L23" s="38"/>
      <c r="M23" s="37">
        <v>3</v>
      </c>
      <c r="N23" s="38" t="s">
        <v>269</v>
      </c>
      <c r="O23" s="113"/>
      <c r="P23" s="100"/>
      <c r="Q23" s="101"/>
      <c r="R23" s="113"/>
      <c r="S23" s="78"/>
      <c r="T23" s="101"/>
      <c r="U23" s="88" t="s">
        <v>224</v>
      </c>
      <c r="V23" s="88"/>
      <c r="W23" s="88"/>
      <c r="X23" s="88"/>
    </row>
    <row r="24" spans="1:24" s="5" customFormat="1" ht="13.5" thickBot="1">
      <c r="A24" s="95" t="s">
        <v>210</v>
      </c>
      <c r="B24" s="99" t="s">
        <v>59</v>
      </c>
      <c r="C24" s="154"/>
      <c r="D24" s="123"/>
      <c r="E24" s="123"/>
      <c r="F24" s="123"/>
      <c r="G24" s="123" t="s">
        <v>0</v>
      </c>
      <c r="H24" s="152"/>
      <c r="I24" s="41"/>
      <c r="J24" s="123">
        <v>1</v>
      </c>
      <c r="K24" s="123"/>
      <c r="L24" s="42"/>
      <c r="M24" s="41">
        <v>2</v>
      </c>
      <c r="N24" s="42" t="s">
        <v>270</v>
      </c>
      <c r="O24" s="53"/>
      <c r="P24" s="102"/>
      <c r="Q24" s="69"/>
      <c r="R24" s="53"/>
      <c r="S24" s="68"/>
      <c r="T24" s="69"/>
      <c r="U24" s="95" t="s">
        <v>221</v>
      </c>
      <c r="V24" s="95"/>
      <c r="W24" s="95"/>
      <c r="X24" s="95"/>
    </row>
    <row r="25" spans="1:24" s="5" customFormat="1" ht="13.5" thickBot="1">
      <c r="A25" s="81" t="s">
        <v>211</v>
      </c>
      <c r="B25" s="17" t="s">
        <v>56</v>
      </c>
      <c r="C25" s="25"/>
      <c r="D25" s="117"/>
      <c r="E25" s="117"/>
      <c r="F25" s="117"/>
      <c r="G25" s="117" t="s">
        <v>0</v>
      </c>
      <c r="H25" s="149"/>
      <c r="I25" s="27">
        <v>2</v>
      </c>
      <c r="J25" s="117"/>
      <c r="K25" s="117"/>
      <c r="L25" s="26"/>
      <c r="M25" s="27">
        <v>3</v>
      </c>
      <c r="N25" s="26" t="s">
        <v>269</v>
      </c>
      <c r="O25" s="138"/>
      <c r="P25" s="77"/>
      <c r="Q25" s="76"/>
      <c r="R25" s="138"/>
      <c r="S25" s="74"/>
      <c r="T25" s="76"/>
      <c r="U25" s="81" t="s">
        <v>224</v>
      </c>
      <c r="V25" s="81"/>
      <c r="W25" s="81"/>
      <c r="X25" s="81"/>
    </row>
    <row r="26" spans="1:24" s="5" customFormat="1" ht="13.5" thickBot="1">
      <c r="A26" s="81" t="s">
        <v>212</v>
      </c>
      <c r="B26" s="17" t="s">
        <v>16</v>
      </c>
      <c r="C26" s="25"/>
      <c r="D26" s="117"/>
      <c r="E26" s="117"/>
      <c r="F26" s="117"/>
      <c r="G26" s="117" t="s">
        <v>0</v>
      </c>
      <c r="H26" s="149"/>
      <c r="I26" s="27">
        <v>2</v>
      </c>
      <c r="J26" s="117"/>
      <c r="K26" s="117"/>
      <c r="L26" s="26"/>
      <c r="M26" s="27">
        <v>2</v>
      </c>
      <c r="N26" s="26" t="s">
        <v>269</v>
      </c>
      <c r="O26" s="138"/>
      <c r="P26" s="77"/>
      <c r="Q26" s="76"/>
      <c r="R26" s="138"/>
      <c r="S26" s="74"/>
      <c r="T26" s="76"/>
      <c r="U26" s="81" t="s">
        <v>223</v>
      </c>
      <c r="V26" s="81"/>
      <c r="W26" s="81"/>
      <c r="X26" s="81"/>
    </row>
    <row r="27" spans="1:24" s="5" customFormat="1" ht="12.75">
      <c r="A27" s="88" t="s">
        <v>213</v>
      </c>
      <c r="B27" s="50" t="s">
        <v>17</v>
      </c>
      <c r="C27" s="153"/>
      <c r="D27" s="121"/>
      <c r="E27" s="121"/>
      <c r="F27" s="121"/>
      <c r="G27" s="121"/>
      <c r="H27" s="151" t="s">
        <v>0</v>
      </c>
      <c r="I27" s="37">
        <v>2</v>
      </c>
      <c r="J27" s="121"/>
      <c r="K27" s="121"/>
      <c r="L27" s="38"/>
      <c r="M27" s="37">
        <v>3</v>
      </c>
      <c r="N27" s="38" t="s">
        <v>269</v>
      </c>
      <c r="O27" s="113"/>
      <c r="P27" s="100"/>
      <c r="Q27" s="101"/>
      <c r="R27" s="113"/>
      <c r="S27" s="78"/>
      <c r="T27" s="101"/>
      <c r="U27" s="88" t="s">
        <v>225</v>
      </c>
      <c r="V27" s="88"/>
      <c r="W27" s="88"/>
      <c r="X27" s="88"/>
    </row>
    <row r="28" spans="1:24" s="5" customFormat="1" ht="13.5" thickBot="1">
      <c r="A28" s="95" t="s">
        <v>214</v>
      </c>
      <c r="B28" s="99" t="s">
        <v>17</v>
      </c>
      <c r="C28" s="154"/>
      <c r="D28" s="123"/>
      <c r="E28" s="123"/>
      <c r="F28" s="123"/>
      <c r="G28" s="123"/>
      <c r="H28" s="152" t="s">
        <v>0</v>
      </c>
      <c r="I28" s="41"/>
      <c r="J28" s="123">
        <v>2</v>
      </c>
      <c r="K28" s="123"/>
      <c r="L28" s="42"/>
      <c r="M28" s="41">
        <v>3</v>
      </c>
      <c r="N28" s="42" t="s">
        <v>270</v>
      </c>
      <c r="O28" s="53"/>
      <c r="P28" s="102"/>
      <c r="Q28" s="69"/>
      <c r="R28" s="53"/>
      <c r="S28" s="68"/>
      <c r="T28" s="69"/>
      <c r="U28" s="95" t="s">
        <v>226</v>
      </c>
      <c r="V28" s="95"/>
      <c r="W28" s="95"/>
      <c r="X28" s="95"/>
    </row>
    <row r="29" spans="1:24" s="5" customFormat="1" ht="12.75">
      <c r="A29" s="88" t="s">
        <v>215</v>
      </c>
      <c r="B29" s="50" t="s">
        <v>61</v>
      </c>
      <c r="C29" s="153"/>
      <c r="D29" s="121"/>
      <c r="E29" s="121"/>
      <c r="F29" s="121"/>
      <c r="G29" s="121"/>
      <c r="H29" s="151" t="s">
        <v>0</v>
      </c>
      <c r="I29" s="37">
        <v>3</v>
      </c>
      <c r="J29" s="121"/>
      <c r="K29" s="121"/>
      <c r="L29" s="38"/>
      <c r="M29" s="37">
        <v>3</v>
      </c>
      <c r="N29" s="38" t="s">
        <v>269</v>
      </c>
      <c r="O29" s="113"/>
      <c r="P29" s="100"/>
      <c r="Q29" s="101"/>
      <c r="R29" s="113"/>
      <c r="S29" s="78"/>
      <c r="T29" s="101"/>
      <c r="U29" s="88" t="s">
        <v>227</v>
      </c>
      <c r="V29" s="88"/>
      <c r="W29" s="88"/>
      <c r="X29" s="88"/>
    </row>
    <row r="30" spans="1:24" s="5" customFormat="1" ht="13.5" thickBot="1">
      <c r="A30" s="95" t="s">
        <v>216</v>
      </c>
      <c r="B30" s="99" t="s">
        <v>61</v>
      </c>
      <c r="C30" s="154"/>
      <c r="D30" s="123"/>
      <c r="E30" s="123"/>
      <c r="F30" s="123"/>
      <c r="G30" s="123"/>
      <c r="H30" s="152" t="s">
        <v>0</v>
      </c>
      <c r="I30" s="41"/>
      <c r="J30" s="123">
        <v>1</v>
      </c>
      <c r="K30" s="123"/>
      <c r="L30" s="42"/>
      <c r="M30" s="41">
        <v>2</v>
      </c>
      <c r="N30" s="42" t="s">
        <v>270</v>
      </c>
      <c r="O30" s="53"/>
      <c r="P30" s="102"/>
      <c r="Q30" s="69"/>
      <c r="R30" s="53"/>
      <c r="S30" s="68"/>
      <c r="T30" s="69"/>
      <c r="U30" s="95" t="s">
        <v>224</v>
      </c>
      <c r="V30" s="95"/>
      <c r="W30" s="95"/>
      <c r="X30" s="95"/>
    </row>
    <row r="31" spans="1:24" s="5" customFormat="1" ht="13.5" thickBot="1">
      <c r="A31" s="81" t="s">
        <v>217</v>
      </c>
      <c r="B31" s="17" t="s">
        <v>57</v>
      </c>
      <c r="C31" s="25"/>
      <c r="D31" s="117"/>
      <c r="E31" s="117"/>
      <c r="F31" s="117"/>
      <c r="G31" s="117"/>
      <c r="H31" s="149" t="s">
        <v>0</v>
      </c>
      <c r="I31" s="27">
        <v>2</v>
      </c>
      <c r="J31" s="117"/>
      <c r="K31" s="117"/>
      <c r="L31" s="26"/>
      <c r="M31" s="27">
        <v>2</v>
      </c>
      <c r="N31" s="26" t="s">
        <v>269</v>
      </c>
      <c r="O31" s="138"/>
      <c r="P31" s="77"/>
      <c r="Q31" s="76"/>
      <c r="R31" s="138"/>
      <c r="S31" s="74"/>
      <c r="T31" s="76"/>
      <c r="U31" s="81" t="s">
        <v>228</v>
      </c>
      <c r="V31" s="81"/>
      <c r="W31" s="81"/>
      <c r="X31" s="81"/>
    </row>
    <row r="32" spans="1:24" s="4" customFormat="1" ht="12.75">
      <c r="A32" s="3"/>
      <c r="B32" s="129" t="s">
        <v>266</v>
      </c>
      <c r="C32" s="29">
        <f aca="true" t="shared" si="0" ref="C32:H32">SUMIF(C16:C31,"=x",$I16:$I31)+SUMIF(C16:C31,"=x",$J16:$J31)+SUMIF(C16:C31,"=x",$K16:$K31)</f>
        <v>0</v>
      </c>
      <c r="D32" s="29">
        <f t="shared" si="0"/>
        <v>0</v>
      </c>
      <c r="E32" s="29">
        <f t="shared" si="0"/>
        <v>6</v>
      </c>
      <c r="F32" s="29">
        <f t="shared" si="0"/>
        <v>5</v>
      </c>
      <c r="G32" s="29">
        <f t="shared" si="0"/>
        <v>9</v>
      </c>
      <c r="H32" s="29">
        <f t="shared" si="0"/>
        <v>10</v>
      </c>
      <c r="I32" s="204">
        <f>SUM(C32:H32)</f>
        <v>30</v>
      </c>
      <c r="J32" s="204"/>
      <c r="K32" s="204"/>
      <c r="L32" s="204"/>
      <c r="M32" s="150"/>
      <c r="N32" s="124"/>
      <c r="O32" s="110"/>
      <c r="P32" s="71"/>
      <c r="Q32" s="71"/>
      <c r="R32" s="110"/>
      <c r="S32" s="71"/>
      <c r="T32" s="71"/>
      <c r="U32" s="82"/>
      <c r="V32" s="82"/>
      <c r="W32" s="82"/>
      <c r="X32" s="82"/>
    </row>
    <row r="33" spans="1:24" s="7" customFormat="1" ht="12.75">
      <c r="A33" s="6"/>
      <c r="B33" s="130" t="s">
        <v>267</v>
      </c>
      <c r="C33" s="31">
        <f aca="true" t="shared" si="1" ref="C33:H33">SUMIF(C16:C31,"=x",$M16:$M31)</f>
        <v>0</v>
      </c>
      <c r="D33" s="31">
        <f t="shared" si="1"/>
        <v>0</v>
      </c>
      <c r="E33" s="31">
        <f t="shared" si="1"/>
        <v>7</v>
      </c>
      <c r="F33" s="31">
        <f t="shared" si="1"/>
        <v>8</v>
      </c>
      <c r="G33" s="31">
        <f t="shared" si="1"/>
        <v>14</v>
      </c>
      <c r="H33" s="31">
        <f t="shared" si="1"/>
        <v>13</v>
      </c>
      <c r="I33" s="205">
        <f>SUM(C33:H33)</f>
        <v>42</v>
      </c>
      <c r="J33" s="205"/>
      <c r="K33" s="205"/>
      <c r="L33" s="205"/>
      <c r="M33" s="134">
        <f>SUM(M16:M31)</f>
        <v>42</v>
      </c>
      <c r="N33" s="32"/>
      <c r="O33" s="111"/>
      <c r="P33" s="72"/>
      <c r="Q33" s="72"/>
      <c r="R33" s="111"/>
      <c r="S33" s="72"/>
      <c r="T33" s="67"/>
      <c r="U33" s="67"/>
      <c r="V33" s="67"/>
      <c r="W33" s="67"/>
      <c r="X33" s="67"/>
    </row>
    <row r="34" spans="1:20" ht="12.75">
      <c r="A34" s="34"/>
      <c r="B34" s="131" t="s">
        <v>281</v>
      </c>
      <c r="C34" s="128">
        <f aca="true" t="shared" si="2" ref="C34:H34">SUMPRODUCT(--(C16:C31="x"),--($N16:$N31="K"))</f>
        <v>0</v>
      </c>
      <c r="D34" s="128">
        <f t="shared" si="2"/>
        <v>0</v>
      </c>
      <c r="E34" s="128">
        <f t="shared" si="2"/>
        <v>2</v>
      </c>
      <c r="F34" s="128">
        <f t="shared" si="2"/>
        <v>0</v>
      </c>
      <c r="G34" s="128">
        <f t="shared" si="2"/>
        <v>3</v>
      </c>
      <c r="H34" s="128">
        <f t="shared" si="2"/>
        <v>3</v>
      </c>
      <c r="I34" s="203">
        <f>SUM(C34:H34)</f>
        <v>8</v>
      </c>
      <c r="J34" s="203"/>
      <c r="K34" s="203"/>
      <c r="L34" s="203"/>
      <c r="M34" s="34"/>
      <c r="N34" s="11"/>
      <c r="O34" s="140"/>
      <c r="P34" s="80"/>
      <c r="Q34" s="80"/>
      <c r="R34" s="140"/>
      <c r="S34" s="80"/>
      <c r="T34" s="73"/>
    </row>
    <row r="35" spans="13:14" ht="12.75">
      <c r="M35" s="34"/>
      <c r="N35" s="11"/>
    </row>
    <row r="36" spans="1:24" s="5" customFormat="1" ht="13.5" thickBot="1">
      <c r="A36" s="22"/>
      <c r="B36" s="22" t="s">
        <v>43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20"/>
      <c r="N36" s="115"/>
      <c r="O36" s="105"/>
      <c r="P36" s="57"/>
      <c r="Q36" s="57"/>
      <c r="R36" s="105"/>
      <c r="S36" s="57"/>
      <c r="T36" s="57"/>
      <c r="U36" s="57"/>
      <c r="V36" s="57"/>
      <c r="W36" s="57"/>
      <c r="X36" s="57"/>
    </row>
    <row r="37" spans="1:24" s="5" customFormat="1" ht="13.5" thickBot="1">
      <c r="A37" s="81"/>
      <c r="B37" s="28" t="s">
        <v>42</v>
      </c>
      <c r="C37" s="27"/>
      <c r="D37" s="117"/>
      <c r="E37" s="117"/>
      <c r="F37" s="117" t="s">
        <v>0</v>
      </c>
      <c r="G37" s="117"/>
      <c r="H37" s="26"/>
      <c r="I37" s="27">
        <v>2</v>
      </c>
      <c r="J37" s="117"/>
      <c r="K37" s="117"/>
      <c r="L37" s="26"/>
      <c r="M37" s="49">
        <v>3</v>
      </c>
      <c r="N37" s="26"/>
      <c r="O37" s="24"/>
      <c r="P37" s="93"/>
      <c r="Q37" s="60"/>
      <c r="R37" s="24"/>
      <c r="S37" s="59"/>
      <c r="T37" s="60"/>
      <c r="U37" s="81"/>
      <c r="V37" s="81"/>
      <c r="W37" s="81"/>
      <c r="X37" s="81"/>
    </row>
    <row r="38" spans="1:24" s="5" customFormat="1" ht="13.5" thickBot="1">
      <c r="A38" s="81"/>
      <c r="B38" s="28" t="s">
        <v>42</v>
      </c>
      <c r="C38" s="27"/>
      <c r="D38" s="117"/>
      <c r="E38" s="117"/>
      <c r="F38" s="117"/>
      <c r="G38" s="117" t="s">
        <v>0</v>
      </c>
      <c r="H38" s="26"/>
      <c r="I38" s="27">
        <v>2</v>
      </c>
      <c r="J38" s="117"/>
      <c r="K38" s="117"/>
      <c r="L38" s="26"/>
      <c r="M38" s="49">
        <v>3</v>
      </c>
      <c r="N38" s="26"/>
      <c r="O38" s="24"/>
      <c r="P38" s="93"/>
      <c r="Q38" s="60"/>
      <c r="R38" s="24"/>
      <c r="S38" s="59"/>
      <c r="T38" s="60"/>
      <c r="U38" s="81"/>
      <c r="V38" s="81"/>
      <c r="W38" s="81"/>
      <c r="X38" s="81"/>
    </row>
    <row r="39" spans="1:24" s="5" customFormat="1" ht="13.5" thickBot="1">
      <c r="A39" s="81"/>
      <c r="B39" s="28" t="s">
        <v>42</v>
      </c>
      <c r="C39" s="27"/>
      <c r="D39" s="117"/>
      <c r="E39" s="117"/>
      <c r="F39" s="117"/>
      <c r="G39" s="117"/>
      <c r="H39" s="26" t="s">
        <v>0</v>
      </c>
      <c r="I39" s="27">
        <v>2</v>
      </c>
      <c r="J39" s="117"/>
      <c r="K39" s="117"/>
      <c r="L39" s="26"/>
      <c r="M39" s="49">
        <v>3</v>
      </c>
      <c r="N39" s="26"/>
      <c r="O39" s="24"/>
      <c r="P39" s="93"/>
      <c r="Q39" s="60"/>
      <c r="R39" s="24"/>
      <c r="S39" s="59"/>
      <c r="T39" s="60"/>
      <c r="U39" s="81"/>
      <c r="V39" s="81"/>
      <c r="W39" s="81"/>
      <c r="X39" s="81"/>
    </row>
    <row r="40" spans="1:24" s="4" customFormat="1" ht="12.75">
      <c r="A40" s="3"/>
      <c r="B40" s="129" t="s">
        <v>266</v>
      </c>
      <c r="C40" s="29">
        <f aca="true" t="shared" si="3" ref="C40:H40">SUMIF(C37:C39,"=x",$I37:$I39)+SUMIF(C37:C39,"=x",$J37:$J39)+SUMIF(C37:C39,"=x",$K37:$K39)</f>
        <v>0</v>
      </c>
      <c r="D40" s="29">
        <f t="shared" si="3"/>
        <v>0</v>
      </c>
      <c r="E40" s="29">
        <f t="shared" si="3"/>
        <v>0</v>
      </c>
      <c r="F40" s="29">
        <f t="shared" si="3"/>
        <v>2</v>
      </c>
      <c r="G40" s="29">
        <f t="shared" si="3"/>
        <v>2</v>
      </c>
      <c r="H40" s="29">
        <f t="shared" si="3"/>
        <v>2</v>
      </c>
      <c r="I40" s="204">
        <f>SUM(C40:H40)</f>
        <v>6</v>
      </c>
      <c r="J40" s="204"/>
      <c r="K40" s="204"/>
      <c r="L40" s="204"/>
      <c r="M40" s="133"/>
      <c r="N40" s="133"/>
      <c r="O40" s="30"/>
      <c r="P40" s="66"/>
      <c r="Q40" s="66"/>
      <c r="R40" s="30"/>
      <c r="S40" s="66"/>
      <c r="T40" s="66"/>
      <c r="U40" s="82"/>
      <c r="V40" s="82"/>
      <c r="W40" s="82"/>
      <c r="X40" s="82"/>
    </row>
    <row r="41" spans="1:24" s="7" customFormat="1" ht="12.75">
      <c r="A41" s="6"/>
      <c r="B41" s="130" t="s">
        <v>267</v>
      </c>
      <c r="C41" s="31">
        <f aca="true" t="shared" si="4" ref="C41:H41">SUMIF(C37:C39,"=x",$M37:$M39)</f>
        <v>0</v>
      </c>
      <c r="D41" s="31">
        <f t="shared" si="4"/>
        <v>0</v>
      </c>
      <c r="E41" s="31">
        <f t="shared" si="4"/>
        <v>0</v>
      </c>
      <c r="F41" s="31">
        <f t="shared" si="4"/>
        <v>3</v>
      </c>
      <c r="G41" s="31">
        <f t="shared" si="4"/>
        <v>3</v>
      </c>
      <c r="H41" s="31">
        <f t="shared" si="4"/>
        <v>3</v>
      </c>
      <c r="I41" s="205">
        <f>SUM(C41:H41)</f>
        <v>9</v>
      </c>
      <c r="J41" s="205"/>
      <c r="K41" s="205"/>
      <c r="L41" s="205"/>
      <c r="M41" s="134"/>
      <c r="N41" s="134"/>
      <c r="O41" s="107"/>
      <c r="P41" s="67"/>
      <c r="Q41" s="67"/>
      <c r="R41" s="107"/>
      <c r="S41" s="67"/>
      <c r="T41" s="67"/>
      <c r="U41" s="67"/>
      <c r="V41" s="67"/>
      <c r="W41" s="67"/>
      <c r="X41" s="67"/>
    </row>
    <row r="42" spans="1:24" s="7" customFormat="1" ht="12.75">
      <c r="A42" s="6"/>
      <c r="B42" s="131" t="s">
        <v>281</v>
      </c>
      <c r="C42" s="128">
        <f aca="true" t="shared" si="5" ref="C42:H42">SUMPRODUCT(--(C37:C39="x"),--($N37:$N39="K"))</f>
        <v>0</v>
      </c>
      <c r="D42" s="128">
        <f t="shared" si="5"/>
        <v>0</v>
      </c>
      <c r="E42" s="128">
        <f t="shared" si="5"/>
        <v>0</v>
      </c>
      <c r="F42" s="128">
        <f t="shared" si="5"/>
        <v>0</v>
      </c>
      <c r="G42" s="128">
        <f t="shared" si="5"/>
        <v>0</v>
      </c>
      <c r="H42" s="128">
        <f t="shared" si="5"/>
        <v>0</v>
      </c>
      <c r="I42" s="203">
        <f>SUM(C42:H42)</f>
        <v>0</v>
      </c>
      <c r="J42" s="203"/>
      <c r="K42" s="203"/>
      <c r="L42" s="203"/>
      <c r="M42" s="135"/>
      <c r="N42" s="135"/>
      <c r="O42" s="107"/>
      <c r="P42" s="67"/>
      <c r="Q42" s="67"/>
      <c r="R42" s="107"/>
      <c r="S42" s="67"/>
      <c r="T42" s="67"/>
      <c r="U42" s="67"/>
      <c r="V42" s="67"/>
      <c r="W42" s="67"/>
      <c r="X42" s="67"/>
    </row>
    <row r="43" spans="1:24" s="7" customFormat="1" ht="12.75">
      <c r="A43" s="6"/>
      <c r="B43" s="6"/>
      <c r="C43" s="31"/>
      <c r="D43" s="31"/>
      <c r="E43" s="31"/>
      <c r="F43" s="31"/>
      <c r="G43" s="31"/>
      <c r="H43" s="31"/>
      <c r="I43" s="125"/>
      <c r="J43" s="125"/>
      <c r="K43" s="125"/>
      <c r="L43" s="125"/>
      <c r="M43" s="126"/>
      <c r="N43" s="32"/>
      <c r="O43" s="107"/>
      <c r="P43" s="67"/>
      <c r="Q43" s="67"/>
      <c r="R43" s="107"/>
      <c r="S43" s="67"/>
      <c r="T43" s="67"/>
      <c r="U43" s="67"/>
      <c r="V43" s="67"/>
      <c r="W43" s="67"/>
      <c r="X43" s="67"/>
    </row>
    <row r="44" spans="1:24" s="5" customFormat="1" ht="12.75">
      <c r="A44" s="2"/>
      <c r="B44" s="2" t="s">
        <v>45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20"/>
      <c r="N44" s="115"/>
      <c r="O44" s="105"/>
      <c r="P44" s="57"/>
      <c r="Q44" s="57"/>
      <c r="R44" s="105"/>
      <c r="S44" s="57"/>
      <c r="T44" s="57"/>
      <c r="U44" s="57"/>
      <c r="V44" s="57"/>
      <c r="W44" s="57"/>
      <c r="X44" s="57"/>
    </row>
    <row r="45" spans="1:24" s="4" customFormat="1" ht="12.75">
      <c r="A45" s="3"/>
      <c r="B45" s="129" t="s">
        <v>266</v>
      </c>
      <c r="C45" s="29">
        <f aca="true" t="shared" si="6" ref="C45:H47">C11+C32+C40</f>
        <v>20</v>
      </c>
      <c r="D45" s="29">
        <f t="shared" si="6"/>
        <v>20</v>
      </c>
      <c r="E45" s="29">
        <f t="shared" si="6"/>
        <v>22</v>
      </c>
      <c r="F45" s="29">
        <f t="shared" si="6"/>
        <v>21</v>
      </c>
      <c r="G45" s="29">
        <f t="shared" si="6"/>
        <v>19</v>
      </c>
      <c r="H45" s="29">
        <f t="shared" si="6"/>
        <v>16</v>
      </c>
      <c r="I45" s="220">
        <f>SUM(C45:H45)</f>
        <v>118</v>
      </c>
      <c r="J45" s="220"/>
      <c r="K45" s="220"/>
      <c r="L45" s="220"/>
      <c r="M45" s="136"/>
      <c r="N45" s="136"/>
      <c r="O45" s="110"/>
      <c r="P45" s="71"/>
      <c r="Q45" s="71"/>
      <c r="R45" s="110"/>
      <c r="S45" s="71"/>
      <c r="T45" s="71"/>
      <c r="U45" s="90"/>
      <c r="V45" s="90"/>
      <c r="W45" s="90"/>
      <c r="X45" s="90"/>
    </row>
    <row r="46" spans="1:24" s="7" customFormat="1" ht="12.75">
      <c r="A46" s="6"/>
      <c r="B46" s="130" t="s">
        <v>267</v>
      </c>
      <c r="C46" s="31">
        <f t="shared" si="6"/>
        <v>30</v>
      </c>
      <c r="D46" s="31">
        <f t="shared" si="6"/>
        <v>30</v>
      </c>
      <c r="E46" s="31">
        <f t="shared" si="6"/>
        <v>30</v>
      </c>
      <c r="F46" s="31">
        <f t="shared" si="6"/>
        <v>31</v>
      </c>
      <c r="G46" s="31">
        <f t="shared" si="6"/>
        <v>28</v>
      </c>
      <c r="H46" s="31">
        <f t="shared" si="6"/>
        <v>31</v>
      </c>
      <c r="I46" s="205">
        <f>SUM(C46:H46)</f>
        <v>180</v>
      </c>
      <c r="J46" s="205"/>
      <c r="K46" s="205"/>
      <c r="L46" s="205"/>
      <c r="M46" s="134"/>
      <c r="N46" s="134"/>
      <c r="O46" s="111"/>
      <c r="P46" s="72"/>
      <c r="Q46" s="72"/>
      <c r="R46" s="111"/>
      <c r="S46" s="72"/>
      <c r="T46" s="72"/>
      <c r="U46" s="91"/>
      <c r="V46" s="91"/>
      <c r="W46" s="91"/>
      <c r="X46" s="91"/>
    </row>
    <row r="47" spans="1:24" ht="12.75">
      <c r="A47" s="34"/>
      <c r="B47" s="131" t="s">
        <v>281</v>
      </c>
      <c r="C47" s="168">
        <f t="shared" si="6"/>
        <v>3</v>
      </c>
      <c r="D47" s="168">
        <f t="shared" si="6"/>
        <v>3</v>
      </c>
      <c r="E47" s="168">
        <f t="shared" si="6"/>
        <v>5</v>
      </c>
      <c r="F47" s="168">
        <f t="shared" si="6"/>
        <v>3</v>
      </c>
      <c r="G47" s="168">
        <f t="shared" si="6"/>
        <v>4</v>
      </c>
      <c r="H47" s="168">
        <f t="shared" si="6"/>
        <v>4</v>
      </c>
      <c r="I47" s="203">
        <f>SUM(C47:H47)</f>
        <v>22</v>
      </c>
      <c r="J47" s="203"/>
      <c r="K47" s="203"/>
      <c r="L47" s="203"/>
      <c r="M47" s="135"/>
      <c r="N47" s="135"/>
      <c r="O47" s="112"/>
      <c r="P47" s="73"/>
      <c r="Q47" s="73"/>
      <c r="R47" s="112"/>
      <c r="S47" s="73"/>
      <c r="T47" s="73"/>
      <c r="U47" s="92"/>
      <c r="V47" s="92"/>
      <c r="W47" s="92"/>
      <c r="X47" s="92"/>
    </row>
  </sheetData>
  <sheetProtection/>
  <mergeCells count="25">
    <mergeCell ref="X2:X3"/>
    <mergeCell ref="U2:U3"/>
    <mergeCell ref="V2:V3"/>
    <mergeCell ref="I11:L11"/>
    <mergeCell ref="A1:B1"/>
    <mergeCell ref="A2:A3"/>
    <mergeCell ref="B2:B3"/>
    <mergeCell ref="C2:H2"/>
    <mergeCell ref="I2:L2"/>
    <mergeCell ref="W2:W3"/>
    <mergeCell ref="I12:L12"/>
    <mergeCell ref="I13:L13"/>
    <mergeCell ref="N2:N3"/>
    <mergeCell ref="O2:Q3"/>
    <mergeCell ref="R2:T3"/>
    <mergeCell ref="M2:M3"/>
    <mergeCell ref="I32:L32"/>
    <mergeCell ref="I33:L33"/>
    <mergeCell ref="I34:L34"/>
    <mergeCell ref="I47:L47"/>
    <mergeCell ref="I40:L40"/>
    <mergeCell ref="I41:L41"/>
    <mergeCell ref="I42:L42"/>
    <mergeCell ref="I45:L45"/>
    <mergeCell ref="I46:L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B1"/>
    </sheetView>
  </sheetViews>
  <sheetFormatPr defaultColWidth="9.140625" defaultRowHeight="12.75"/>
  <cols>
    <col min="1" max="1" width="17.140625" style="19" customWidth="1"/>
    <col min="2" max="2" width="51.421875" style="10" customWidth="1"/>
    <col min="3" max="13" width="3.421875" style="11" customWidth="1"/>
    <col min="14" max="14" width="3.421875" style="34" customWidth="1"/>
    <col min="15" max="15" width="3.421875" style="104" customWidth="1"/>
    <col min="16" max="16" width="15.7109375" style="56" customWidth="1"/>
    <col min="17" max="17" width="33.00390625" style="56" customWidth="1"/>
    <col min="18" max="18" width="3.421875" style="104" customWidth="1"/>
    <col min="19" max="19" width="14.28125" style="56" customWidth="1"/>
    <col min="20" max="20" width="34.28125" style="56" customWidth="1"/>
    <col min="21" max="21" width="23.140625" style="56" bestFit="1" customWidth="1"/>
    <col min="22" max="23" width="10.28125" style="56" customWidth="1"/>
    <col min="24" max="24" width="51.421875" style="56" customWidth="1"/>
    <col min="25" max="16384" width="9.140625" style="10" customWidth="1"/>
  </cols>
  <sheetData>
    <row r="1" spans="1:21" ht="16.5" thickBot="1">
      <c r="A1" s="199" t="s">
        <v>36</v>
      </c>
      <c r="B1" s="199"/>
      <c r="T1" s="56" t="s">
        <v>292</v>
      </c>
      <c r="U1" s="56" t="s">
        <v>252</v>
      </c>
    </row>
    <row r="2" spans="1:24" s="5" customFormat="1" ht="12.75" customHeight="1">
      <c r="A2" s="200" t="s">
        <v>257</v>
      </c>
      <c r="B2" s="200" t="s">
        <v>258</v>
      </c>
      <c r="C2" s="211" t="s">
        <v>259</v>
      </c>
      <c r="D2" s="212"/>
      <c r="E2" s="212"/>
      <c r="F2" s="212"/>
      <c r="G2" s="212"/>
      <c r="H2" s="213"/>
      <c r="I2" s="211" t="s">
        <v>260</v>
      </c>
      <c r="J2" s="212"/>
      <c r="K2" s="212"/>
      <c r="L2" s="213"/>
      <c r="M2" s="206" t="s">
        <v>261</v>
      </c>
      <c r="N2" s="214" t="s">
        <v>262</v>
      </c>
      <c r="O2" s="216" t="s">
        <v>264</v>
      </c>
      <c r="P2" s="217"/>
      <c r="Q2" s="217"/>
      <c r="R2" s="216" t="s">
        <v>265</v>
      </c>
      <c r="S2" s="217"/>
      <c r="T2" s="217"/>
      <c r="U2" s="200" t="s">
        <v>25</v>
      </c>
      <c r="V2" s="209" t="s">
        <v>163</v>
      </c>
      <c r="W2" s="209" t="s">
        <v>437</v>
      </c>
      <c r="X2" s="200" t="s">
        <v>162</v>
      </c>
    </row>
    <row r="3" spans="1:24" s="5" customFormat="1" ht="13.5" thickBot="1">
      <c r="A3" s="201"/>
      <c r="B3" s="201"/>
      <c r="C3" s="13">
        <v>1</v>
      </c>
      <c r="D3" s="14">
        <v>2</v>
      </c>
      <c r="E3" s="14">
        <v>3</v>
      </c>
      <c r="F3" s="14">
        <v>4</v>
      </c>
      <c r="G3" s="14">
        <v>5</v>
      </c>
      <c r="H3" s="15">
        <v>6</v>
      </c>
      <c r="I3" s="13" t="s">
        <v>20</v>
      </c>
      <c r="J3" s="14" t="s">
        <v>1</v>
      </c>
      <c r="K3" s="14" t="s">
        <v>24</v>
      </c>
      <c r="L3" s="15" t="s">
        <v>44</v>
      </c>
      <c r="M3" s="207"/>
      <c r="N3" s="215"/>
      <c r="O3" s="218"/>
      <c r="P3" s="219"/>
      <c r="Q3" s="219"/>
      <c r="R3" s="218"/>
      <c r="S3" s="219"/>
      <c r="T3" s="219"/>
      <c r="U3" s="201"/>
      <c r="V3" s="210"/>
      <c r="W3" s="210"/>
      <c r="X3" s="201"/>
    </row>
    <row r="4" spans="1:25" s="5" customFormat="1" ht="13.5" thickBot="1">
      <c r="A4" s="23"/>
      <c r="C4" s="115"/>
      <c r="D4" s="115"/>
      <c r="E4" s="115"/>
      <c r="F4" s="115"/>
      <c r="G4" s="115"/>
      <c r="H4" s="20"/>
      <c r="I4" s="20"/>
      <c r="J4" s="20"/>
      <c r="K4" s="20"/>
      <c r="L4" s="20"/>
      <c r="M4" s="20"/>
      <c r="N4" s="20"/>
      <c r="O4" s="105"/>
      <c r="P4" s="57"/>
      <c r="Q4" s="57"/>
      <c r="R4" s="105"/>
      <c r="S4" s="57"/>
      <c r="T4" s="57"/>
      <c r="U4" s="16"/>
      <c r="V4" s="16"/>
      <c r="W4" s="16"/>
      <c r="X4" s="16"/>
      <c r="Y4" s="18"/>
    </row>
    <row r="5" spans="1:25" s="5" customFormat="1" ht="13.5" thickBot="1">
      <c r="A5" s="23"/>
      <c r="B5" s="156" t="str">
        <f>törzsanyag!B5</f>
        <v>Matematika törzsanyag</v>
      </c>
      <c r="C5" s="25"/>
      <c r="D5" s="117"/>
      <c r="E5" s="117"/>
      <c r="F5" s="117"/>
      <c r="G5" s="117"/>
      <c r="H5" s="149"/>
      <c r="I5" s="27"/>
      <c r="J5" s="117"/>
      <c r="K5" s="149"/>
      <c r="L5" s="26"/>
      <c r="M5" s="27">
        <f>törzsanyag!I14</f>
        <v>33</v>
      </c>
      <c r="N5" s="26"/>
      <c r="O5" s="105"/>
      <c r="P5" s="57"/>
      <c r="Q5" s="57"/>
      <c r="R5" s="105"/>
      <c r="S5" s="57"/>
      <c r="T5" s="57"/>
      <c r="U5" s="16"/>
      <c r="V5" s="16"/>
      <c r="W5" s="16"/>
      <c r="X5" s="16"/>
      <c r="Y5" s="18"/>
    </row>
    <row r="6" spans="1:25" s="5" customFormat="1" ht="13.5" thickBot="1">
      <c r="A6" s="23"/>
      <c r="B6" s="156" t="str">
        <f>törzsanyag!B17</f>
        <v>Numerikus matematika, informatika</v>
      </c>
      <c r="C6" s="25"/>
      <c r="D6" s="117"/>
      <c r="E6" s="117"/>
      <c r="F6" s="117"/>
      <c r="G6" s="117"/>
      <c r="H6" s="149"/>
      <c r="I6" s="27"/>
      <c r="J6" s="117"/>
      <c r="K6" s="149"/>
      <c r="L6" s="26"/>
      <c r="M6" s="27">
        <f>törzsanyag!I22</f>
        <v>9</v>
      </c>
      <c r="N6" s="26"/>
      <c r="O6" s="105"/>
      <c r="P6" s="57"/>
      <c r="Q6" s="57"/>
      <c r="R6" s="105"/>
      <c r="S6" s="57"/>
      <c r="T6" s="57"/>
      <c r="U6" s="16"/>
      <c r="V6" s="16"/>
      <c r="W6" s="16"/>
      <c r="X6" s="16"/>
      <c r="Y6" s="18"/>
    </row>
    <row r="7" spans="1:25" s="5" customFormat="1" ht="13.5" thickBot="1">
      <c r="A7" s="23"/>
      <c r="B7" s="156" t="str">
        <f>törzsanyag!B25</f>
        <v>Fizika törzsanyag</v>
      </c>
      <c r="C7" s="25"/>
      <c r="D7" s="117"/>
      <c r="E7" s="117"/>
      <c r="F7" s="117"/>
      <c r="G7" s="117"/>
      <c r="H7" s="149"/>
      <c r="I7" s="27"/>
      <c r="J7" s="117"/>
      <c r="K7" s="149"/>
      <c r="L7" s="26"/>
      <c r="M7" s="27">
        <f>törzsanyag!I36</f>
        <v>39</v>
      </c>
      <c r="N7" s="26"/>
      <c r="O7" s="105"/>
      <c r="P7" s="57"/>
      <c r="Q7" s="57"/>
      <c r="R7" s="105"/>
      <c r="S7" s="57"/>
      <c r="T7" s="57"/>
      <c r="U7" s="16"/>
      <c r="V7" s="16"/>
      <c r="W7" s="16"/>
      <c r="X7" s="16"/>
      <c r="Y7" s="18"/>
    </row>
    <row r="8" spans="1:25" s="5" customFormat="1" ht="13.5" thickBot="1">
      <c r="A8" s="23"/>
      <c r="B8" s="156" t="str">
        <f>törzsanyag!B40</f>
        <v>Fizika laboratórium</v>
      </c>
      <c r="C8" s="25"/>
      <c r="D8" s="117"/>
      <c r="E8" s="117"/>
      <c r="F8" s="117"/>
      <c r="G8" s="117"/>
      <c r="H8" s="149"/>
      <c r="I8" s="27"/>
      <c r="J8" s="117"/>
      <c r="K8" s="149"/>
      <c r="L8" s="26"/>
      <c r="M8" s="27">
        <f>törzsanyag!I45</f>
        <v>18</v>
      </c>
      <c r="N8" s="26"/>
      <c r="O8" s="105"/>
      <c r="P8" s="57"/>
      <c r="Q8" s="57"/>
      <c r="R8" s="105"/>
      <c r="S8" s="57"/>
      <c r="T8" s="57"/>
      <c r="U8" s="16"/>
      <c r="V8" s="16"/>
      <c r="W8" s="16"/>
      <c r="X8" s="16"/>
      <c r="Y8" s="18"/>
    </row>
    <row r="9" spans="1:25" s="5" customFormat="1" ht="13.5" thickBot="1">
      <c r="A9" s="23"/>
      <c r="B9" s="156" t="str">
        <f>törzsanyag!B57</f>
        <v>Elméleti Fizika B</v>
      </c>
      <c r="C9" s="25"/>
      <c r="D9" s="117"/>
      <c r="E9" s="117"/>
      <c r="F9" s="117"/>
      <c r="G9" s="117"/>
      <c r="H9" s="149"/>
      <c r="I9" s="27"/>
      <c r="J9" s="117"/>
      <c r="K9" s="149"/>
      <c r="L9" s="26"/>
      <c r="M9" s="27">
        <f>törzsanyag!I63</f>
        <v>20</v>
      </c>
      <c r="N9" s="26"/>
      <c r="O9" s="105"/>
      <c r="P9" s="57"/>
      <c r="Q9" s="57"/>
      <c r="R9" s="105"/>
      <c r="S9" s="57"/>
      <c r="T9" s="57"/>
      <c r="U9" s="16"/>
      <c r="V9" s="16"/>
      <c r="W9" s="16"/>
      <c r="X9" s="16"/>
      <c r="Y9" s="18"/>
    </row>
    <row r="10" spans="1:25" s="5" customFormat="1" ht="13.5" thickBot="1">
      <c r="A10" s="23"/>
      <c r="B10" s="156" t="str">
        <f>törzsanyag!B66</f>
        <v>Szakdolgozat</v>
      </c>
      <c r="C10" s="25"/>
      <c r="D10" s="117"/>
      <c r="E10" s="117"/>
      <c r="F10" s="117"/>
      <c r="G10" s="117"/>
      <c r="H10" s="149"/>
      <c r="I10" s="27"/>
      <c r="J10" s="117"/>
      <c r="K10" s="149"/>
      <c r="L10" s="26"/>
      <c r="M10" s="27">
        <f>törzsanyag!I69</f>
        <v>10</v>
      </c>
      <c r="N10" s="26"/>
      <c r="O10" s="105"/>
      <c r="P10" s="57"/>
      <c r="Q10" s="57"/>
      <c r="R10" s="105"/>
      <c r="S10" s="57"/>
      <c r="T10" s="57"/>
      <c r="U10" s="16"/>
      <c r="V10" s="16"/>
      <c r="W10" s="16"/>
      <c r="X10" s="16"/>
      <c r="Y10" s="18"/>
    </row>
    <row r="11" spans="1:25" s="5" customFormat="1" ht="12.75">
      <c r="A11" s="23"/>
      <c r="B11" s="155" t="s">
        <v>266</v>
      </c>
      <c r="C11" s="29">
        <f>törzsanyag!C13+törzsanyag!C21+törzsanyag!C35+törzsanyag!C44+törzsanyag!C62+törzsanyag!C68</f>
        <v>20</v>
      </c>
      <c r="D11" s="29">
        <f>törzsanyag!D13+törzsanyag!D21+törzsanyag!D35+törzsanyag!D44+törzsanyag!D62+törzsanyag!D68</f>
        <v>20</v>
      </c>
      <c r="E11" s="29">
        <f>törzsanyag!E13+törzsanyag!E21+törzsanyag!E35+törzsanyag!E44+törzsanyag!E62+törzsanyag!E68</f>
        <v>16</v>
      </c>
      <c r="F11" s="29">
        <f>törzsanyag!F13+törzsanyag!F21+törzsanyag!F35+törzsanyag!F44+törzsanyag!F62+törzsanyag!F68</f>
        <v>14</v>
      </c>
      <c r="G11" s="29">
        <f>törzsanyag!G13+törzsanyag!G21+törzsanyag!G35+törzsanyag!G44+törzsanyag!G62+törzsanyag!G68</f>
        <v>8</v>
      </c>
      <c r="H11" s="29">
        <f>törzsanyag!H13+törzsanyag!H21+törzsanyag!H35+törzsanyag!H44+törzsanyag!H62+törzsanyag!H68</f>
        <v>4</v>
      </c>
      <c r="I11" s="208">
        <f>SUM(C11:H11)</f>
        <v>82</v>
      </c>
      <c r="J11" s="208"/>
      <c r="K11" s="208"/>
      <c r="L11" s="208"/>
      <c r="M11" s="20"/>
      <c r="N11" s="20"/>
      <c r="O11" s="105"/>
      <c r="P11" s="57"/>
      <c r="Q11" s="57"/>
      <c r="R11" s="105"/>
      <c r="S11" s="57"/>
      <c r="T11" s="57"/>
      <c r="U11" s="16"/>
      <c r="V11" s="16"/>
      <c r="W11" s="16"/>
      <c r="X11" s="16"/>
      <c r="Y11" s="18"/>
    </row>
    <row r="12" spans="1:25" s="5" customFormat="1" ht="12.75">
      <c r="A12" s="23"/>
      <c r="B12" s="130" t="s">
        <v>267</v>
      </c>
      <c r="C12" s="31">
        <f>törzsanyag!C14+törzsanyag!C22+törzsanyag!C36+törzsanyag!C45+törzsanyag!C63+törzsanyag!C69</f>
        <v>30</v>
      </c>
      <c r="D12" s="31">
        <f>törzsanyag!D14+törzsanyag!D22+törzsanyag!D36+törzsanyag!D45+törzsanyag!D63+törzsanyag!D69</f>
        <v>30</v>
      </c>
      <c r="E12" s="31">
        <f>törzsanyag!E14+törzsanyag!E22+törzsanyag!E36+törzsanyag!E45+törzsanyag!E63+törzsanyag!E69</f>
        <v>23</v>
      </c>
      <c r="F12" s="31">
        <f>törzsanyag!F14+törzsanyag!F22+törzsanyag!F36+törzsanyag!F45+törzsanyag!F63+törzsanyag!F69</f>
        <v>20</v>
      </c>
      <c r="G12" s="31">
        <f>törzsanyag!G14+törzsanyag!G22+törzsanyag!G36+törzsanyag!G45+törzsanyag!G63+törzsanyag!G69</f>
        <v>11</v>
      </c>
      <c r="H12" s="31">
        <f>törzsanyag!H14+törzsanyag!H22+törzsanyag!H36+törzsanyag!H45+törzsanyag!H63+törzsanyag!H69</f>
        <v>15</v>
      </c>
      <c r="I12" s="205">
        <f>SUM(C12:H12)</f>
        <v>129</v>
      </c>
      <c r="J12" s="205"/>
      <c r="K12" s="205"/>
      <c r="L12" s="205"/>
      <c r="M12" s="20"/>
      <c r="N12" s="20"/>
      <c r="O12" s="105"/>
      <c r="P12" s="57"/>
      <c r="Q12" s="57"/>
      <c r="R12" s="105"/>
      <c r="S12" s="57"/>
      <c r="T12" s="57"/>
      <c r="U12" s="16"/>
      <c r="V12" s="16"/>
      <c r="W12" s="16"/>
      <c r="X12" s="16"/>
      <c r="Y12" s="18"/>
    </row>
    <row r="13" spans="1:25" s="5" customFormat="1" ht="12.75">
      <c r="A13" s="23"/>
      <c r="B13" s="131" t="s">
        <v>281</v>
      </c>
      <c r="C13" s="128">
        <f>törzsanyag!C15+törzsanyag!C23+törzsanyag!C37+törzsanyag!C46+törzsanyag!C64+törzsanyag!C70</f>
        <v>3</v>
      </c>
      <c r="D13" s="128">
        <f>törzsanyag!D15+törzsanyag!D23+törzsanyag!D37+törzsanyag!D46+törzsanyag!D64+törzsanyag!D70</f>
        <v>3</v>
      </c>
      <c r="E13" s="128">
        <f>törzsanyag!E15+törzsanyag!E23+törzsanyag!E37+törzsanyag!E46+törzsanyag!E64+törzsanyag!E70</f>
        <v>3</v>
      </c>
      <c r="F13" s="128">
        <f>törzsanyag!F15+törzsanyag!F23+törzsanyag!F37+törzsanyag!F46+törzsanyag!F64+törzsanyag!F70</f>
        <v>3</v>
      </c>
      <c r="G13" s="128">
        <f>törzsanyag!G15+törzsanyag!G23+törzsanyag!G37+törzsanyag!G46+törzsanyag!G64+törzsanyag!G70</f>
        <v>1</v>
      </c>
      <c r="H13" s="128">
        <f>törzsanyag!H15+törzsanyag!H23+törzsanyag!H37+törzsanyag!H46+törzsanyag!H64+törzsanyag!H70</f>
        <v>1</v>
      </c>
      <c r="I13" s="203">
        <f>SUM(C13:H13)</f>
        <v>14</v>
      </c>
      <c r="J13" s="203"/>
      <c r="K13" s="203"/>
      <c r="L13" s="203"/>
      <c r="M13" s="20"/>
      <c r="N13" s="20"/>
      <c r="O13" s="105"/>
      <c r="P13" s="57"/>
      <c r="Q13" s="57"/>
      <c r="R13" s="105"/>
      <c r="S13" s="57"/>
      <c r="T13" s="57"/>
      <c r="U13" s="16"/>
      <c r="V13" s="16"/>
      <c r="W13" s="16"/>
      <c r="X13" s="16"/>
      <c r="Y13" s="18"/>
    </row>
    <row r="14" spans="1:25" s="5" customFormat="1" ht="12.75">
      <c r="A14" s="23"/>
      <c r="C14" s="115"/>
      <c r="D14" s="115"/>
      <c r="E14" s="115"/>
      <c r="F14" s="115"/>
      <c r="G14" s="115"/>
      <c r="H14" s="20"/>
      <c r="I14" s="20"/>
      <c r="J14" s="20"/>
      <c r="K14" s="20"/>
      <c r="L14" s="20"/>
      <c r="M14" s="20"/>
      <c r="N14" s="20"/>
      <c r="O14" s="105"/>
      <c r="P14" s="57"/>
      <c r="Q14" s="57"/>
      <c r="R14" s="105"/>
      <c r="S14" s="57"/>
      <c r="T14" s="57"/>
      <c r="U14" s="16"/>
      <c r="V14" s="16"/>
      <c r="W14" s="16"/>
      <c r="X14" s="16"/>
      <c r="Y14" s="18"/>
    </row>
    <row r="15" spans="1:24" s="5" customFormat="1" ht="13.5" thickBot="1">
      <c r="A15" s="22"/>
      <c r="B15" s="22" t="s">
        <v>36</v>
      </c>
      <c r="C15" s="115"/>
      <c r="D15" s="115"/>
      <c r="E15" s="115"/>
      <c r="F15" s="115"/>
      <c r="G15" s="115"/>
      <c r="H15" s="115"/>
      <c r="I15" s="119"/>
      <c r="J15" s="119"/>
      <c r="K15" s="119"/>
      <c r="L15" s="119"/>
      <c r="M15" s="148"/>
      <c r="N15" s="115"/>
      <c r="O15" s="105"/>
      <c r="P15" s="57"/>
      <c r="Q15" s="57"/>
      <c r="R15" s="105"/>
      <c r="S15" s="57"/>
      <c r="T15" s="63"/>
      <c r="U15" s="57"/>
      <c r="V15" s="57"/>
      <c r="W15" s="57"/>
      <c r="X15" s="57"/>
    </row>
    <row r="16" spans="1:24" s="5" customFormat="1" ht="13.5" thickBot="1">
      <c r="A16" s="81" t="s">
        <v>233</v>
      </c>
      <c r="B16" s="17" t="s">
        <v>32</v>
      </c>
      <c r="C16" s="25"/>
      <c r="D16" s="117"/>
      <c r="E16" s="117" t="s">
        <v>0</v>
      </c>
      <c r="F16" s="117"/>
      <c r="G16" s="117"/>
      <c r="H16" s="149"/>
      <c r="I16" s="27">
        <v>2</v>
      </c>
      <c r="J16" s="117"/>
      <c r="K16" s="117"/>
      <c r="L16" s="26"/>
      <c r="M16" s="27">
        <v>2</v>
      </c>
      <c r="N16" s="26" t="s">
        <v>269</v>
      </c>
      <c r="O16" s="138"/>
      <c r="P16" s="77"/>
      <c r="Q16" s="141"/>
      <c r="R16" s="138"/>
      <c r="S16" s="74"/>
      <c r="T16" s="76"/>
      <c r="U16" s="81" t="s">
        <v>251</v>
      </c>
      <c r="V16" s="81"/>
      <c r="W16" s="81"/>
      <c r="X16" s="81"/>
    </row>
    <row r="17" spans="1:24" s="5" customFormat="1" ht="12.75">
      <c r="A17" s="88" t="s">
        <v>234</v>
      </c>
      <c r="B17" s="50" t="s">
        <v>18</v>
      </c>
      <c r="C17" s="153"/>
      <c r="D17" s="121"/>
      <c r="E17" s="121"/>
      <c r="F17" s="121" t="s">
        <v>0</v>
      </c>
      <c r="G17" s="121"/>
      <c r="H17" s="151"/>
      <c r="I17" s="37">
        <v>2</v>
      </c>
      <c r="J17" s="121"/>
      <c r="K17" s="121"/>
      <c r="L17" s="38"/>
      <c r="M17" s="37">
        <v>2</v>
      </c>
      <c r="N17" s="38" t="s">
        <v>269</v>
      </c>
      <c r="O17" s="108" t="s">
        <v>1</v>
      </c>
      <c r="P17" s="103" t="str">
        <f>A$18</f>
        <v>metaltmet2g17ga</v>
      </c>
      <c r="Q17" s="142" t="str">
        <f>B$18</f>
        <v>Általános meteorológia 2</v>
      </c>
      <c r="R17" s="108"/>
      <c r="S17" s="78"/>
      <c r="T17" s="101"/>
      <c r="U17" s="88" t="s">
        <v>252</v>
      </c>
      <c r="V17" s="88"/>
      <c r="W17" s="88"/>
      <c r="X17" s="88"/>
    </row>
    <row r="18" spans="1:24" s="5" customFormat="1" ht="13.5" thickBot="1">
      <c r="A18" s="95" t="s">
        <v>235</v>
      </c>
      <c r="B18" s="99" t="s">
        <v>18</v>
      </c>
      <c r="C18" s="154"/>
      <c r="D18" s="123"/>
      <c r="E18" s="123"/>
      <c r="F18" s="123" t="s">
        <v>0</v>
      </c>
      <c r="G18" s="123"/>
      <c r="H18" s="152"/>
      <c r="I18" s="41"/>
      <c r="J18" s="123">
        <v>1</v>
      </c>
      <c r="K18" s="123"/>
      <c r="L18" s="42"/>
      <c r="M18" s="41">
        <v>2</v>
      </c>
      <c r="N18" s="42" t="s">
        <v>270</v>
      </c>
      <c r="O18" s="53" t="s">
        <v>263</v>
      </c>
      <c r="P18" s="102" t="str">
        <f>A$16</f>
        <v>metaltmet1g17ea</v>
      </c>
      <c r="Q18" s="143" t="str">
        <f>B$16</f>
        <v>Általános meteorológia 1</v>
      </c>
      <c r="R18" s="53"/>
      <c r="S18" s="68"/>
      <c r="T18" s="69"/>
      <c r="U18" s="95" t="s">
        <v>252</v>
      </c>
      <c r="V18" s="95"/>
      <c r="W18" s="95"/>
      <c r="X18" s="95"/>
    </row>
    <row r="19" spans="1:24" s="5" customFormat="1" ht="12.75">
      <c r="A19" s="88" t="s">
        <v>236</v>
      </c>
      <c r="B19" s="50" t="s">
        <v>22</v>
      </c>
      <c r="C19" s="153"/>
      <c r="D19" s="121"/>
      <c r="E19" s="121"/>
      <c r="F19" s="121"/>
      <c r="G19" s="121" t="s">
        <v>0</v>
      </c>
      <c r="H19" s="151"/>
      <c r="I19" s="37">
        <v>2</v>
      </c>
      <c r="J19" s="121"/>
      <c r="K19" s="121"/>
      <c r="L19" s="38"/>
      <c r="M19" s="37">
        <v>2</v>
      </c>
      <c r="N19" s="38" t="s">
        <v>269</v>
      </c>
      <c r="O19" s="108" t="s">
        <v>1</v>
      </c>
      <c r="P19" s="103" t="str">
        <f>A$20</f>
        <v>metklimat0g17ga</v>
      </c>
      <c r="Q19" s="142" t="str">
        <f>B$20</f>
        <v>Klimatológia</v>
      </c>
      <c r="R19" s="108"/>
      <c r="S19" s="78"/>
      <c r="T19" s="101"/>
      <c r="U19" s="88" t="s">
        <v>253</v>
      </c>
      <c r="V19" s="88"/>
      <c r="W19" s="88"/>
      <c r="X19" s="88"/>
    </row>
    <row r="20" spans="1:24" s="5" customFormat="1" ht="13.5" thickBot="1">
      <c r="A20" s="95" t="s">
        <v>237</v>
      </c>
      <c r="B20" s="99" t="s">
        <v>22</v>
      </c>
      <c r="C20" s="154"/>
      <c r="D20" s="123"/>
      <c r="E20" s="123"/>
      <c r="F20" s="123"/>
      <c r="G20" s="123" t="s">
        <v>0</v>
      </c>
      <c r="H20" s="152"/>
      <c r="I20" s="41"/>
      <c r="J20" s="123">
        <v>1</v>
      </c>
      <c r="K20" s="123"/>
      <c r="L20" s="42"/>
      <c r="M20" s="41">
        <v>2</v>
      </c>
      <c r="N20" s="42" t="s">
        <v>270</v>
      </c>
      <c r="O20" s="53"/>
      <c r="P20" s="102"/>
      <c r="Q20" s="143"/>
      <c r="R20" s="53"/>
      <c r="S20" s="68"/>
      <c r="T20" s="69"/>
      <c r="U20" s="95" t="s">
        <v>253</v>
      </c>
      <c r="V20" s="95"/>
      <c r="W20" s="95"/>
      <c r="X20" s="95"/>
    </row>
    <row r="21" spans="1:24" s="5" customFormat="1" ht="13.5" thickBot="1">
      <c r="A21" s="81" t="s">
        <v>238</v>
      </c>
      <c r="B21" s="17" t="s">
        <v>29</v>
      </c>
      <c r="C21" s="25"/>
      <c r="D21" s="117"/>
      <c r="E21" s="117"/>
      <c r="F21" s="117" t="s">
        <v>0</v>
      </c>
      <c r="G21" s="117"/>
      <c r="H21" s="149"/>
      <c r="I21" s="27"/>
      <c r="J21" s="117">
        <v>1</v>
      </c>
      <c r="K21" s="117"/>
      <c r="L21" s="26"/>
      <c r="M21" s="27">
        <v>2</v>
      </c>
      <c r="N21" s="26" t="s">
        <v>270</v>
      </c>
      <c r="O21" s="138"/>
      <c r="P21" s="77"/>
      <c r="Q21" s="141"/>
      <c r="R21" s="138"/>
      <c r="S21" s="74"/>
      <c r="T21" s="76"/>
      <c r="U21" s="81" t="s">
        <v>252</v>
      </c>
      <c r="V21" s="81"/>
      <c r="W21" s="81"/>
      <c r="X21" s="81"/>
    </row>
    <row r="22" spans="1:24" s="5" customFormat="1" ht="12.75">
      <c r="A22" s="88" t="s">
        <v>239</v>
      </c>
      <c r="B22" s="50" t="s">
        <v>30</v>
      </c>
      <c r="C22" s="153"/>
      <c r="D22" s="121"/>
      <c r="E22" s="121" t="s">
        <v>0</v>
      </c>
      <c r="F22" s="121"/>
      <c r="G22" s="121"/>
      <c r="H22" s="151"/>
      <c r="I22" s="37">
        <v>2</v>
      </c>
      <c r="J22" s="121"/>
      <c r="K22" s="121"/>
      <c r="L22" s="38"/>
      <c r="M22" s="37">
        <v>2</v>
      </c>
      <c r="N22" s="38" t="s">
        <v>269</v>
      </c>
      <c r="O22" s="113"/>
      <c r="P22" s="100"/>
      <c r="Q22" s="144"/>
      <c r="R22" s="113"/>
      <c r="S22" s="78"/>
      <c r="T22" s="101"/>
      <c r="U22" s="88" t="s">
        <v>254</v>
      </c>
      <c r="V22" s="88"/>
      <c r="W22" s="88"/>
      <c r="X22" s="88"/>
    </row>
    <row r="23" spans="1:24" s="5" customFormat="1" ht="13.5" thickBot="1">
      <c r="A23" s="95" t="s">
        <v>240</v>
      </c>
      <c r="B23" s="99" t="s">
        <v>30</v>
      </c>
      <c r="C23" s="154"/>
      <c r="D23" s="123"/>
      <c r="E23" s="123"/>
      <c r="F23" s="123" t="s">
        <v>0</v>
      </c>
      <c r="G23" s="123"/>
      <c r="H23" s="152"/>
      <c r="I23" s="41"/>
      <c r="J23" s="123"/>
      <c r="K23" s="123">
        <v>2</v>
      </c>
      <c r="L23" s="42"/>
      <c r="M23" s="41">
        <v>3</v>
      </c>
      <c r="N23" s="42" t="s">
        <v>270</v>
      </c>
      <c r="O23" s="53" t="s">
        <v>263</v>
      </c>
      <c r="P23" s="102" t="str">
        <f>A$22</f>
        <v>metszinop1g17ea</v>
      </c>
      <c r="Q23" s="143" t="str">
        <f>B$22</f>
        <v>Szinoptikus meteorológia</v>
      </c>
      <c r="R23" s="53"/>
      <c r="S23" s="68"/>
      <c r="T23" s="69"/>
      <c r="U23" s="95" t="s">
        <v>254</v>
      </c>
      <c r="V23" s="95"/>
      <c r="W23" s="95"/>
      <c r="X23" s="95"/>
    </row>
    <row r="24" spans="1:24" s="5" customFormat="1" ht="12.75">
      <c r="A24" s="88" t="s">
        <v>241</v>
      </c>
      <c r="B24" s="50" t="s">
        <v>229</v>
      </c>
      <c r="C24" s="153"/>
      <c r="D24" s="121"/>
      <c r="E24" s="121"/>
      <c r="F24" s="121" t="s">
        <v>0</v>
      </c>
      <c r="G24" s="121"/>
      <c r="H24" s="151"/>
      <c r="I24" s="37">
        <v>2</v>
      </c>
      <c r="J24" s="121"/>
      <c r="K24" s="121"/>
      <c r="L24" s="38"/>
      <c r="M24" s="37">
        <v>2</v>
      </c>
      <c r="N24" s="38" t="s">
        <v>268</v>
      </c>
      <c r="O24" s="113"/>
      <c r="P24" s="100"/>
      <c r="Q24" s="144"/>
      <c r="R24" s="113"/>
      <c r="S24" s="78"/>
      <c r="T24" s="101"/>
      <c r="U24" s="88" t="s">
        <v>255</v>
      </c>
      <c r="V24" s="88"/>
      <c r="W24" s="88"/>
      <c r="X24" s="88"/>
    </row>
    <row r="25" spans="1:24" s="5" customFormat="1" ht="13.5" thickBot="1">
      <c r="A25" s="95" t="s">
        <v>242</v>
      </c>
      <c r="B25" s="99" t="s">
        <v>229</v>
      </c>
      <c r="C25" s="154"/>
      <c r="D25" s="123"/>
      <c r="E25" s="123"/>
      <c r="F25" s="123" t="s">
        <v>0</v>
      </c>
      <c r="G25" s="123"/>
      <c r="H25" s="152"/>
      <c r="I25" s="41"/>
      <c r="J25" s="123">
        <v>1</v>
      </c>
      <c r="K25" s="123"/>
      <c r="L25" s="42"/>
      <c r="M25" s="41">
        <v>2</v>
      </c>
      <c r="N25" s="42" t="s">
        <v>270</v>
      </c>
      <c r="O25" s="53"/>
      <c r="P25" s="102"/>
      <c r="Q25" s="143"/>
      <c r="R25" s="53"/>
      <c r="S25" s="68"/>
      <c r="T25" s="69"/>
      <c r="U25" s="95" t="s">
        <v>255</v>
      </c>
      <c r="V25" s="95"/>
      <c r="W25" s="95"/>
      <c r="X25" s="95"/>
    </row>
    <row r="26" spans="1:24" s="5" customFormat="1" ht="12.75">
      <c r="A26" s="88" t="s">
        <v>243</v>
      </c>
      <c r="B26" s="50" t="s">
        <v>230</v>
      </c>
      <c r="C26" s="153"/>
      <c r="D26" s="121"/>
      <c r="E26" s="121"/>
      <c r="F26" s="121"/>
      <c r="G26" s="121" t="s">
        <v>0</v>
      </c>
      <c r="H26" s="151"/>
      <c r="I26" s="37">
        <v>2</v>
      </c>
      <c r="J26" s="121"/>
      <c r="K26" s="121"/>
      <c r="L26" s="38"/>
      <c r="M26" s="37">
        <v>2</v>
      </c>
      <c r="N26" s="38" t="s">
        <v>268</v>
      </c>
      <c r="O26" s="113"/>
      <c r="P26" s="100"/>
      <c r="Q26" s="144"/>
      <c r="R26" s="113"/>
      <c r="S26" s="78"/>
      <c r="T26" s="101"/>
      <c r="U26" s="88" t="s">
        <v>255</v>
      </c>
      <c r="V26" s="88"/>
      <c r="W26" s="88"/>
      <c r="X26" s="88"/>
    </row>
    <row r="27" spans="1:24" s="5" customFormat="1" ht="13.5" thickBot="1">
      <c r="A27" s="95" t="s">
        <v>244</v>
      </c>
      <c r="B27" s="99" t="s">
        <v>230</v>
      </c>
      <c r="C27" s="154"/>
      <c r="D27" s="123"/>
      <c r="E27" s="123"/>
      <c r="F27" s="123"/>
      <c r="G27" s="123" t="s">
        <v>0</v>
      </c>
      <c r="H27" s="152"/>
      <c r="I27" s="41"/>
      <c r="J27" s="123">
        <v>1</v>
      </c>
      <c r="K27" s="123"/>
      <c r="L27" s="42"/>
      <c r="M27" s="41">
        <v>2</v>
      </c>
      <c r="N27" s="42" t="s">
        <v>270</v>
      </c>
      <c r="O27" s="53"/>
      <c r="P27" s="102"/>
      <c r="Q27" s="143"/>
      <c r="R27" s="53"/>
      <c r="S27" s="68"/>
      <c r="T27" s="69"/>
      <c r="U27" s="95" t="s">
        <v>255</v>
      </c>
      <c r="V27" s="95"/>
      <c r="W27" s="95"/>
      <c r="X27" s="95"/>
    </row>
    <row r="28" spans="1:24" s="5" customFormat="1" ht="12.75">
      <c r="A28" s="88" t="s">
        <v>245</v>
      </c>
      <c r="B28" s="50" t="s">
        <v>19</v>
      </c>
      <c r="C28" s="153"/>
      <c r="D28" s="121"/>
      <c r="E28" s="121"/>
      <c r="F28" s="121"/>
      <c r="G28" s="121" t="s">
        <v>0</v>
      </c>
      <c r="H28" s="151"/>
      <c r="I28" s="37">
        <v>2</v>
      </c>
      <c r="J28" s="121"/>
      <c r="K28" s="121"/>
      <c r="L28" s="38"/>
      <c r="M28" s="37">
        <v>2</v>
      </c>
      <c r="N28" s="38" t="s">
        <v>269</v>
      </c>
      <c r="O28" s="108" t="s">
        <v>1</v>
      </c>
      <c r="P28" s="103" t="str">
        <f>A$29</f>
        <v>metlevkem0g17ga</v>
      </c>
      <c r="Q28" s="142" t="str">
        <f>B$29</f>
        <v>Levegőkémia</v>
      </c>
      <c r="R28" s="108"/>
      <c r="S28" s="78"/>
      <c r="T28" s="101"/>
      <c r="U28" s="88" t="s">
        <v>256</v>
      </c>
      <c r="V28" s="88"/>
      <c r="W28" s="88"/>
      <c r="X28" s="88"/>
    </row>
    <row r="29" spans="1:24" s="5" customFormat="1" ht="13.5" thickBot="1">
      <c r="A29" s="95" t="s">
        <v>246</v>
      </c>
      <c r="B29" s="99" t="s">
        <v>19</v>
      </c>
      <c r="C29" s="154"/>
      <c r="D29" s="123"/>
      <c r="E29" s="123"/>
      <c r="F29" s="123"/>
      <c r="G29" s="123" t="s">
        <v>0</v>
      </c>
      <c r="H29" s="152"/>
      <c r="I29" s="41"/>
      <c r="J29" s="123">
        <v>1</v>
      </c>
      <c r="K29" s="123"/>
      <c r="L29" s="42"/>
      <c r="M29" s="41">
        <v>2</v>
      </c>
      <c r="N29" s="42" t="s">
        <v>270</v>
      </c>
      <c r="O29" s="53"/>
      <c r="P29" s="102"/>
      <c r="Q29" s="143"/>
      <c r="R29" s="53"/>
      <c r="S29" s="68"/>
      <c r="T29" s="69"/>
      <c r="U29" s="95" t="s">
        <v>256</v>
      </c>
      <c r="V29" s="95"/>
      <c r="W29" s="95"/>
      <c r="X29" s="95"/>
    </row>
    <row r="30" spans="1:24" s="5" customFormat="1" ht="12.75">
      <c r="A30" s="88" t="s">
        <v>247</v>
      </c>
      <c r="B30" s="50" t="s">
        <v>231</v>
      </c>
      <c r="C30" s="153"/>
      <c r="D30" s="121"/>
      <c r="E30" s="121"/>
      <c r="F30" s="121"/>
      <c r="G30" s="121" t="s">
        <v>0</v>
      </c>
      <c r="H30" s="151"/>
      <c r="I30" s="37">
        <v>3</v>
      </c>
      <c r="J30" s="121"/>
      <c r="K30" s="121"/>
      <c r="L30" s="38"/>
      <c r="M30" s="37">
        <v>4</v>
      </c>
      <c r="N30" s="38" t="s">
        <v>269</v>
      </c>
      <c r="O30" s="108" t="s">
        <v>1</v>
      </c>
      <c r="P30" s="103" t="str">
        <f>A$31</f>
        <v>metdinmet1g17ga</v>
      </c>
      <c r="Q30" s="142" t="str">
        <f>B$31</f>
        <v>Dinamikus meteorológia 1</v>
      </c>
      <c r="R30" s="108"/>
      <c r="S30" s="78"/>
      <c r="T30" s="101"/>
      <c r="U30" s="88" t="s">
        <v>251</v>
      </c>
      <c r="V30" s="88"/>
      <c r="W30" s="88"/>
      <c r="X30" s="88"/>
    </row>
    <row r="31" spans="1:24" s="5" customFormat="1" ht="13.5" thickBot="1">
      <c r="A31" s="95" t="s">
        <v>248</v>
      </c>
      <c r="B31" s="99" t="s">
        <v>231</v>
      </c>
      <c r="C31" s="154"/>
      <c r="D31" s="123"/>
      <c r="E31" s="123"/>
      <c r="F31" s="123"/>
      <c r="G31" s="123" t="s">
        <v>0</v>
      </c>
      <c r="H31" s="152"/>
      <c r="I31" s="41"/>
      <c r="J31" s="123">
        <v>2</v>
      </c>
      <c r="K31" s="123"/>
      <c r="L31" s="42"/>
      <c r="M31" s="41">
        <v>3</v>
      </c>
      <c r="N31" s="42" t="s">
        <v>270</v>
      </c>
      <c r="O31" s="53"/>
      <c r="P31" s="102"/>
      <c r="Q31" s="143"/>
      <c r="R31" s="53"/>
      <c r="S31" s="68"/>
      <c r="T31" s="69"/>
      <c r="U31" s="95" t="s">
        <v>251</v>
      </c>
      <c r="V31" s="95"/>
      <c r="W31" s="95"/>
      <c r="X31" s="95"/>
    </row>
    <row r="32" spans="1:24" s="5" customFormat="1" ht="12.75">
      <c r="A32" s="88" t="s">
        <v>249</v>
      </c>
      <c r="B32" s="50" t="s">
        <v>232</v>
      </c>
      <c r="C32" s="153"/>
      <c r="D32" s="121"/>
      <c r="E32" s="121"/>
      <c r="F32" s="121"/>
      <c r="G32" s="121"/>
      <c r="H32" s="151" t="s">
        <v>0</v>
      </c>
      <c r="I32" s="37">
        <v>3</v>
      </c>
      <c r="J32" s="121"/>
      <c r="K32" s="121"/>
      <c r="L32" s="38"/>
      <c r="M32" s="37">
        <v>4</v>
      </c>
      <c r="N32" s="38" t="s">
        <v>269</v>
      </c>
      <c r="O32" s="108" t="s">
        <v>1</v>
      </c>
      <c r="P32" s="103" t="str">
        <f>A$33</f>
        <v>metdinmet2g17ga</v>
      </c>
      <c r="Q32" s="142" t="str">
        <f>B$33</f>
        <v>Dinamikus meteorológia 2</v>
      </c>
      <c r="R32" s="108"/>
      <c r="S32" s="78"/>
      <c r="T32" s="101"/>
      <c r="U32" s="88" t="s">
        <v>251</v>
      </c>
      <c r="V32" s="88"/>
      <c r="W32" s="88"/>
      <c r="X32" s="88"/>
    </row>
    <row r="33" spans="1:24" s="5" customFormat="1" ht="13.5" thickBot="1">
      <c r="A33" s="95" t="s">
        <v>250</v>
      </c>
      <c r="B33" s="99" t="s">
        <v>232</v>
      </c>
      <c r="C33" s="154"/>
      <c r="D33" s="123"/>
      <c r="E33" s="123"/>
      <c r="F33" s="123"/>
      <c r="G33" s="123"/>
      <c r="H33" s="152" t="s">
        <v>0</v>
      </c>
      <c r="I33" s="41"/>
      <c r="J33" s="123">
        <v>1</v>
      </c>
      <c r="K33" s="123"/>
      <c r="L33" s="42"/>
      <c r="M33" s="41">
        <v>2</v>
      </c>
      <c r="N33" s="42" t="s">
        <v>270</v>
      </c>
      <c r="O33" s="53"/>
      <c r="P33" s="102"/>
      <c r="Q33" s="143"/>
      <c r="R33" s="53"/>
      <c r="S33" s="68"/>
      <c r="T33" s="69"/>
      <c r="U33" s="95" t="s">
        <v>251</v>
      </c>
      <c r="V33" s="95"/>
      <c r="W33" s="95"/>
      <c r="X33" s="95"/>
    </row>
    <row r="34" spans="1:24" s="4" customFormat="1" ht="12.75">
      <c r="A34" s="3"/>
      <c r="B34" s="129" t="s">
        <v>266</v>
      </c>
      <c r="C34" s="29">
        <f aca="true" t="shared" si="0" ref="C34:H34">SUMIF(C16:C33,"=x",$I16:$I33)+SUMIF(C16:C33,"=x",$J16:$J33)+SUMIF(C16:C33,"=x",$K16:$K33)</f>
        <v>0</v>
      </c>
      <c r="D34" s="29">
        <f t="shared" si="0"/>
        <v>0</v>
      </c>
      <c r="E34" s="29">
        <f t="shared" si="0"/>
        <v>4</v>
      </c>
      <c r="F34" s="29">
        <f t="shared" si="0"/>
        <v>9</v>
      </c>
      <c r="G34" s="29">
        <f t="shared" si="0"/>
        <v>14</v>
      </c>
      <c r="H34" s="29">
        <f t="shared" si="0"/>
        <v>4</v>
      </c>
      <c r="I34" s="204">
        <f>SUM(C34:H34)</f>
        <v>31</v>
      </c>
      <c r="J34" s="204"/>
      <c r="K34" s="204"/>
      <c r="L34" s="204"/>
      <c r="M34" s="124"/>
      <c r="N34" s="150"/>
      <c r="O34" s="110"/>
      <c r="P34" s="71"/>
      <c r="Q34" s="71"/>
      <c r="R34" s="110"/>
      <c r="S34" s="71"/>
      <c r="T34" s="71"/>
      <c r="U34" s="82"/>
      <c r="V34" s="82"/>
      <c r="W34" s="82"/>
      <c r="X34" s="82"/>
    </row>
    <row r="35" spans="1:24" s="7" customFormat="1" ht="12.75">
      <c r="A35" s="6"/>
      <c r="B35" s="130" t="s">
        <v>267</v>
      </c>
      <c r="C35" s="31">
        <f aca="true" t="shared" si="1" ref="C35:H35">SUMIF(C16:C33,"=x",$M16:$M33)</f>
        <v>0</v>
      </c>
      <c r="D35" s="31">
        <f t="shared" si="1"/>
        <v>0</v>
      </c>
      <c r="E35" s="31">
        <f t="shared" si="1"/>
        <v>4</v>
      </c>
      <c r="F35" s="31">
        <f t="shared" si="1"/>
        <v>13</v>
      </c>
      <c r="G35" s="31">
        <f t="shared" si="1"/>
        <v>19</v>
      </c>
      <c r="H35" s="31">
        <f t="shared" si="1"/>
        <v>6</v>
      </c>
      <c r="I35" s="205">
        <f>SUM(C35:H35)</f>
        <v>42</v>
      </c>
      <c r="J35" s="205"/>
      <c r="K35" s="205"/>
      <c r="L35" s="205"/>
      <c r="M35" s="32"/>
      <c r="N35" s="134"/>
      <c r="O35" s="111"/>
      <c r="P35" s="72"/>
      <c r="Q35" s="72"/>
      <c r="R35" s="111"/>
      <c r="S35" s="72"/>
      <c r="T35" s="72"/>
      <c r="U35" s="67"/>
      <c r="V35" s="67"/>
      <c r="W35" s="67"/>
      <c r="X35" s="67"/>
    </row>
    <row r="36" spans="1:20" ht="12.75">
      <c r="A36" s="34"/>
      <c r="B36" s="131" t="s">
        <v>281</v>
      </c>
      <c r="C36" s="128">
        <f aca="true" t="shared" si="2" ref="C36:H36">SUMPRODUCT(--(C16:C33="x"),--($N16:$N33="K"))</f>
        <v>0</v>
      </c>
      <c r="D36" s="128">
        <f t="shared" si="2"/>
        <v>0</v>
      </c>
      <c r="E36" s="128">
        <f t="shared" si="2"/>
        <v>2</v>
      </c>
      <c r="F36" s="128">
        <f t="shared" si="2"/>
        <v>1</v>
      </c>
      <c r="G36" s="128">
        <f t="shared" si="2"/>
        <v>3</v>
      </c>
      <c r="H36" s="128">
        <f t="shared" si="2"/>
        <v>1</v>
      </c>
      <c r="I36" s="203">
        <f>SUM(C36:H36)</f>
        <v>7</v>
      </c>
      <c r="J36" s="203"/>
      <c r="K36" s="203"/>
      <c r="L36" s="203"/>
      <c r="O36" s="140"/>
      <c r="P36" s="80"/>
      <c r="Q36" s="80"/>
      <c r="R36" s="140"/>
      <c r="S36" s="80"/>
      <c r="T36" s="80"/>
    </row>
    <row r="37" spans="13:14" ht="12.75">
      <c r="M37" s="34"/>
      <c r="N37" s="11"/>
    </row>
    <row r="38" spans="1:24" s="5" customFormat="1" ht="13.5" thickBot="1">
      <c r="A38" s="22"/>
      <c r="B38" s="22" t="s">
        <v>43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0"/>
      <c r="N38" s="115"/>
      <c r="O38" s="105"/>
      <c r="P38" s="57"/>
      <c r="Q38" s="57"/>
      <c r="R38" s="105"/>
      <c r="S38" s="57"/>
      <c r="T38" s="57"/>
      <c r="U38" s="57"/>
      <c r="V38" s="57"/>
      <c r="W38" s="57"/>
      <c r="X38" s="57"/>
    </row>
    <row r="39" spans="1:24" s="5" customFormat="1" ht="13.5" thickBot="1">
      <c r="A39" s="81"/>
      <c r="B39" s="28" t="s">
        <v>42</v>
      </c>
      <c r="C39" s="27"/>
      <c r="D39" s="117"/>
      <c r="E39" s="117" t="s">
        <v>0</v>
      </c>
      <c r="F39" s="117"/>
      <c r="G39" s="117"/>
      <c r="H39" s="26"/>
      <c r="I39" s="27">
        <v>2</v>
      </c>
      <c r="J39" s="117"/>
      <c r="K39" s="117"/>
      <c r="L39" s="26"/>
      <c r="M39" s="49">
        <v>3</v>
      </c>
      <c r="N39" s="26"/>
      <c r="O39" s="24"/>
      <c r="P39" s="93"/>
      <c r="Q39" s="60"/>
      <c r="R39" s="24"/>
      <c r="S39" s="59"/>
      <c r="T39" s="60"/>
      <c r="U39" s="81"/>
      <c r="V39" s="81"/>
      <c r="W39" s="81"/>
      <c r="X39" s="81"/>
    </row>
    <row r="40" spans="1:24" s="5" customFormat="1" ht="13.5" thickBot="1">
      <c r="A40" s="81"/>
      <c r="B40" s="28" t="s">
        <v>42</v>
      </c>
      <c r="C40" s="27"/>
      <c r="D40" s="117"/>
      <c r="E40" s="117"/>
      <c r="F40" s="117"/>
      <c r="G40" s="117"/>
      <c r="H40" s="26" t="s">
        <v>0</v>
      </c>
      <c r="I40" s="27">
        <v>2</v>
      </c>
      <c r="J40" s="117"/>
      <c r="K40" s="117"/>
      <c r="L40" s="26"/>
      <c r="M40" s="49">
        <v>3</v>
      </c>
      <c r="N40" s="26"/>
      <c r="O40" s="24"/>
      <c r="P40" s="93"/>
      <c r="Q40" s="60"/>
      <c r="R40" s="24"/>
      <c r="S40" s="59"/>
      <c r="T40" s="60"/>
      <c r="U40" s="81"/>
      <c r="V40" s="81"/>
      <c r="W40" s="81"/>
      <c r="X40" s="81"/>
    </row>
    <row r="41" spans="1:24" s="5" customFormat="1" ht="13.5" thickBot="1">
      <c r="A41" s="81"/>
      <c r="B41" s="28" t="s">
        <v>42</v>
      </c>
      <c r="C41" s="27"/>
      <c r="D41" s="117"/>
      <c r="E41" s="117"/>
      <c r="F41" s="117"/>
      <c r="G41" s="117"/>
      <c r="H41" s="26" t="s">
        <v>0</v>
      </c>
      <c r="I41" s="27">
        <v>2</v>
      </c>
      <c r="J41" s="117"/>
      <c r="K41" s="117"/>
      <c r="L41" s="26"/>
      <c r="M41" s="49">
        <v>3</v>
      </c>
      <c r="N41" s="26"/>
      <c r="O41" s="24"/>
      <c r="P41" s="93"/>
      <c r="Q41" s="60"/>
      <c r="R41" s="24"/>
      <c r="S41" s="59"/>
      <c r="T41" s="60"/>
      <c r="U41" s="81"/>
      <c r="V41" s="81"/>
      <c r="W41" s="81"/>
      <c r="X41" s="81"/>
    </row>
    <row r="42" spans="1:24" s="4" customFormat="1" ht="12.75">
      <c r="A42" s="3"/>
      <c r="B42" s="129" t="s">
        <v>266</v>
      </c>
      <c r="C42" s="29">
        <f aca="true" t="shared" si="3" ref="C42:H42">SUMIF(C39:C41,"=x",$I39:$I41)+SUMIF(C39:C41,"=x",$J39:$J41)+SUMIF(C39:C41,"=x",$K39:$K41)</f>
        <v>0</v>
      </c>
      <c r="D42" s="29">
        <f t="shared" si="3"/>
        <v>0</v>
      </c>
      <c r="E42" s="29">
        <f t="shared" si="3"/>
        <v>2</v>
      </c>
      <c r="F42" s="29">
        <f t="shared" si="3"/>
        <v>0</v>
      </c>
      <c r="G42" s="29">
        <f t="shared" si="3"/>
        <v>0</v>
      </c>
      <c r="H42" s="29">
        <f t="shared" si="3"/>
        <v>4</v>
      </c>
      <c r="I42" s="204">
        <f>SUM(C42:H42)</f>
        <v>6</v>
      </c>
      <c r="J42" s="204"/>
      <c r="K42" s="204"/>
      <c r="L42" s="204"/>
      <c r="M42" s="133"/>
      <c r="N42" s="133"/>
      <c r="O42" s="30"/>
      <c r="P42" s="66"/>
      <c r="Q42" s="66"/>
      <c r="R42" s="30"/>
      <c r="S42" s="66"/>
      <c r="T42" s="66"/>
      <c r="U42" s="82"/>
      <c r="V42" s="82"/>
      <c r="W42" s="82"/>
      <c r="X42" s="82"/>
    </row>
    <row r="43" spans="1:24" s="7" customFormat="1" ht="12.75">
      <c r="A43" s="6"/>
      <c r="B43" s="130" t="s">
        <v>267</v>
      </c>
      <c r="C43" s="31">
        <f aca="true" t="shared" si="4" ref="C43:H43">SUMIF(C39:C41,"=x",$M39:$M41)</f>
        <v>0</v>
      </c>
      <c r="D43" s="31">
        <f t="shared" si="4"/>
        <v>0</v>
      </c>
      <c r="E43" s="31">
        <f t="shared" si="4"/>
        <v>3</v>
      </c>
      <c r="F43" s="31">
        <f t="shared" si="4"/>
        <v>0</v>
      </c>
      <c r="G43" s="31">
        <f t="shared" si="4"/>
        <v>0</v>
      </c>
      <c r="H43" s="31">
        <f t="shared" si="4"/>
        <v>6</v>
      </c>
      <c r="I43" s="205">
        <f>SUM(C43:H43)</f>
        <v>9</v>
      </c>
      <c r="J43" s="205"/>
      <c r="K43" s="205"/>
      <c r="L43" s="205"/>
      <c r="M43" s="134"/>
      <c r="N43" s="134"/>
      <c r="O43" s="107"/>
      <c r="P43" s="67"/>
      <c r="Q43" s="67"/>
      <c r="R43" s="107"/>
      <c r="S43" s="67"/>
      <c r="T43" s="67"/>
      <c r="U43" s="67"/>
      <c r="V43" s="67"/>
      <c r="W43" s="67"/>
      <c r="X43" s="67"/>
    </row>
    <row r="44" spans="1:24" s="7" customFormat="1" ht="12.75">
      <c r="A44" s="6"/>
      <c r="B44" s="131" t="s">
        <v>281</v>
      </c>
      <c r="C44" s="128">
        <f aca="true" t="shared" si="5" ref="C44:H44">SUMPRODUCT(--(C39:C41="x"),--($N39:$N41="K"))</f>
        <v>0</v>
      </c>
      <c r="D44" s="128">
        <f t="shared" si="5"/>
        <v>0</v>
      </c>
      <c r="E44" s="128">
        <f t="shared" si="5"/>
        <v>0</v>
      </c>
      <c r="F44" s="128">
        <f t="shared" si="5"/>
        <v>0</v>
      </c>
      <c r="G44" s="128">
        <f t="shared" si="5"/>
        <v>0</v>
      </c>
      <c r="H44" s="128">
        <f t="shared" si="5"/>
        <v>0</v>
      </c>
      <c r="I44" s="203">
        <f>SUM(C44:H44)</f>
        <v>0</v>
      </c>
      <c r="J44" s="203"/>
      <c r="K44" s="203"/>
      <c r="L44" s="203"/>
      <c r="M44" s="135"/>
      <c r="N44" s="135"/>
      <c r="O44" s="107"/>
      <c r="P44" s="67"/>
      <c r="Q44" s="67"/>
      <c r="R44" s="107"/>
      <c r="S44" s="67"/>
      <c r="T44" s="67"/>
      <c r="U44" s="67"/>
      <c r="V44" s="67"/>
      <c r="W44" s="67"/>
      <c r="X44" s="67"/>
    </row>
    <row r="45" spans="1:24" s="7" customFormat="1" ht="12.75">
      <c r="A45" s="6"/>
      <c r="B45" s="6"/>
      <c r="C45" s="31"/>
      <c r="D45" s="31"/>
      <c r="E45" s="31"/>
      <c r="F45" s="31"/>
      <c r="G45" s="31"/>
      <c r="H45" s="31"/>
      <c r="I45" s="125"/>
      <c r="J45" s="125"/>
      <c r="K45" s="125"/>
      <c r="L45" s="125"/>
      <c r="M45" s="126"/>
      <c r="N45" s="32"/>
      <c r="O45" s="107"/>
      <c r="P45" s="67"/>
      <c r="Q45" s="67"/>
      <c r="R45" s="107"/>
      <c r="S45" s="67"/>
      <c r="T45" s="67"/>
      <c r="U45" s="67"/>
      <c r="V45" s="67"/>
      <c r="W45" s="67"/>
      <c r="X45" s="67"/>
    </row>
    <row r="46" spans="1:24" s="5" customFormat="1" ht="12.75">
      <c r="A46" s="2"/>
      <c r="B46" s="2" t="s">
        <v>45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20"/>
      <c r="N46" s="115"/>
      <c r="O46" s="105"/>
      <c r="P46" s="57"/>
      <c r="Q46" s="57"/>
      <c r="R46" s="105"/>
      <c r="S46" s="57"/>
      <c r="T46" s="57"/>
      <c r="U46" s="57"/>
      <c r="V46" s="57"/>
      <c r="W46" s="57"/>
      <c r="X46" s="57"/>
    </row>
    <row r="47" spans="1:24" s="4" customFormat="1" ht="12.75">
      <c r="A47" s="3"/>
      <c r="B47" s="129" t="s">
        <v>266</v>
      </c>
      <c r="C47" s="29">
        <f aca="true" t="shared" si="6" ref="C47:H49">C11+C34+C42</f>
        <v>20</v>
      </c>
      <c r="D47" s="29">
        <f t="shared" si="6"/>
        <v>20</v>
      </c>
      <c r="E47" s="29">
        <f t="shared" si="6"/>
        <v>22</v>
      </c>
      <c r="F47" s="29">
        <f t="shared" si="6"/>
        <v>23</v>
      </c>
      <c r="G47" s="29">
        <f t="shared" si="6"/>
        <v>22</v>
      </c>
      <c r="H47" s="29">
        <f t="shared" si="6"/>
        <v>12</v>
      </c>
      <c r="I47" s="220">
        <f>SUM(C47:H47)</f>
        <v>119</v>
      </c>
      <c r="J47" s="220"/>
      <c r="K47" s="220"/>
      <c r="L47" s="220"/>
      <c r="M47" s="136"/>
      <c r="N47" s="136"/>
      <c r="O47" s="110"/>
      <c r="P47" s="71"/>
      <c r="Q47" s="71"/>
      <c r="R47" s="110"/>
      <c r="S47" s="71"/>
      <c r="T47" s="71"/>
      <c r="U47" s="90"/>
      <c r="V47" s="90"/>
      <c r="W47" s="90"/>
      <c r="X47" s="90"/>
    </row>
    <row r="48" spans="1:24" s="7" customFormat="1" ht="12.75">
      <c r="A48" s="6"/>
      <c r="B48" s="130" t="s">
        <v>267</v>
      </c>
      <c r="C48" s="31">
        <f t="shared" si="6"/>
        <v>30</v>
      </c>
      <c r="D48" s="31">
        <f t="shared" si="6"/>
        <v>30</v>
      </c>
      <c r="E48" s="31">
        <f t="shared" si="6"/>
        <v>30</v>
      </c>
      <c r="F48" s="31">
        <f t="shared" si="6"/>
        <v>33</v>
      </c>
      <c r="G48" s="31">
        <f t="shared" si="6"/>
        <v>30</v>
      </c>
      <c r="H48" s="31">
        <f t="shared" si="6"/>
        <v>27</v>
      </c>
      <c r="I48" s="205">
        <f>SUM(C48:H48)</f>
        <v>180</v>
      </c>
      <c r="J48" s="205"/>
      <c r="K48" s="205"/>
      <c r="L48" s="205"/>
      <c r="M48" s="134"/>
      <c r="N48" s="134"/>
      <c r="O48" s="111"/>
      <c r="P48" s="72"/>
      <c r="Q48" s="72"/>
      <c r="R48" s="111"/>
      <c r="S48" s="72"/>
      <c r="T48" s="72"/>
      <c r="U48" s="91"/>
      <c r="V48" s="91"/>
      <c r="W48" s="91"/>
      <c r="X48" s="91"/>
    </row>
    <row r="49" spans="1:24" ht="12.75">
      <c r="A49" s="34"/>
      <c r="B49" s="131" t="s">
        <v>281</v>
      </c>
      <c r="C49" s="168">
        <f t="shared" si="6"/>
        <v>3</v>
      </c>
      <c r="D49" s="168">
        <f t="shared" si="6"/>
        <v>3</v>
      </c>
      <c r="E49" s="168">
        <f t="shared" si="6"/>
        <v>5</v>
      </c>
      <c r="F49" s="168">
        <f t="shared" si="6"/>
        <v>4</v>
      </c>
      <c r="G49" s="168">
        <f t="shared" si="6"/>
        <v>4</v>
      </c>
      <c r="H49" s="168">
        <f t="shared" si="6"/>
        <v>2</v>
      </c>
      <c r="I49" s="203">
        <f>SUM(C49:H49)</f>
        <v>21</v>
      </c>
      <c r="J49" s="203"/>
      <c r="K49" s="203"/>
      <c r="L49" s="203"/>
      <c r="M49" s="135"/>
      <c r="N49" s="135"/>
      <c r="O49" s="112"/>
      <c r="P49" s="73"/>
      <c r="Q49" s="73"/>
      <c r="R49" s="112"/>
      <c r="S49" s="73"/>
      <c r="T49" s="73"/>
      <c r="U49" s="92"/>
      <c r="V49" s="92"/>
      <c r="W49" s="92"/>
      <c r="X49" s="92"/>
    </row>
  </sheetData>
  <sheetProtection/>
  <mergeCells count="25">
    <mergeCell ref="X2:X3"/>
    <mergeCell ref="U2:U3"/>
    <mergeCell ref="V2:V3"/>
    <mergeCell ref="I11:L11"/>
    <mergeCell ref="A1:B1"/>
    <mergeCell ref="A2:A3"/>
    <mergeCell ref="B2:B3"/>
    <mergeCell ref="C2:H2"/>
    <mergeCell ref="I2:L2"/>
    <mergeCell ref="W2:W3"/>
    <mergeCell ref="I12:L12"/>
    <mergeCell ref="I13:L13"/>
    <mergeCell ref="N2:N3"/>
    <mergeCell ref="O2:Q3"/>
    <mergeCell ref="R2:T3"/>
    <mergeCell ref="M2:M3"/>
    <mergeCell ref="I36:L36"/>
    <mergeCell ref="I34:L34"/>
    <mergeCell ref="I35:L35"/>
    <mergeCell ref="I49:L49"/>
    <mergeCell ref="I42:L42"/>
    <mergeCell ref="I43:L43"/>
    <mergeCell ref="I44:L44"/>
    <mergeCell ref="I47:L47"/>
    <mergeCell ref="I48:L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 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Derényi Imre</dc:creator>
  <cp:keywords/>
  <dc:description/>
  <cp:lastModifiedBy>emma</cp:lastModifiedBy>
  <cp:lastPrinted>2019-05-21T08:37:51Z</cp:lastPrinted>
  <dcterms:created xsi:type="dcterms:W3CDTF">2002-07-15T06:14:09Z</dcterms:created>
  <dcterms:modified xsi:type="dcterms:W3CDTF">2019-06-14T21:19:38Z</dcterms:modified>
  <cp:category/>
  <cp:version/>
  <cp:contentType/>
  <cp:contentStatus/>
</cp:coreProperties>
</file>