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ermészetismeret-környtantanár" sheetId="1" r:id="rId1"/>
    <sheet name="segédtábla" sheetId="2" state="hidden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0">'Természetismeret-környtantanár'!$A$3:$N$84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<sst xmlns="http://schemas.openxmlformats.org/spreadsheetml/2006/main" count="421" uniqueCount="248">
  <si>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</si>
  <si>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</si>
  <si>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</si>
  <si>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</si>
  <si>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</si>
  <si>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</si>
  <si>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</si>
  <si>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</si>
  <si>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</si>
  <si>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</si>
  <si>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</si>
  <si>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</si>
  <si>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</si>
  <si>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</si>
  <si>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</si>
  <si>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</si>
  <si>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</si>
  <si>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</si>
  <si>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</si>
  <si>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</si>
  <si>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</si>
  <si>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</si>
  <si>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</si>
  <si>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</si>
  <si>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</si>
  <si>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</si>
  <si>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</si>
  <si>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</si>
  <si>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</si>
  <si>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</si>
  <si>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</si>
  <si>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</si>
  <si>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</si>
  <si>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</si>
  <si>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</si>
  <si>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</si>
  <si>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</si>
  <si>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</si>
  <si>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</si>
  <si>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</si>
  <si>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</si>
  <si>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</si>
  <si>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</si>
  <si>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</si>
  <si>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</si>
  <si>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</si>
  <si>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</si>
  <si>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</si>
  <si>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</si>
  <si>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</si>
  <si>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</si>
  <si>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</si>
  <si>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</si>
  <si>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</si>
  <si>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</si>
  <si>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(x)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</si>
  <si>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</si>
  <si>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</si>
  <si>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</si>
  <si>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Gy(5)</t>
  </si>
  <si>
    <t>K(5)</t>
  </si>
  <si>
    <t>Kalapos Tibor</t>
  </si>
  <si>
    <t>Tóth Zoltán</t>
  </si>
  <si>
    <t>Gy(3)</t>
  </si>
  <si>
    <t>Hajnik Tünde</t>
  </si>
  <si>
    <t>Tárnok Krisztián</t>
  </si>
  <si>
    <t>Török János</t>
  </si>
  <si>
    <t>Gy(2)</t>
  </si>
  <si>
    <t>CK(5)</t>
  </si>
  <si>
    <t>- Halvány (x) jelzi a tárgy helyét, ha eltér a 10 félévestől.</t>
  </si>
  <si>
    <t>Tárgy angol megnevezése</t>
  </si>
  <si>
    <t>Szakfelelős: Dr.Weiszburg Tamás</t>
  </si>
  <si>
    <t>ktanmatkra17ga</t>
  </si>
  <si>
    <t xml:space="preserve">Matematika kritérium </t>
  </si>
  <si>
    <t>ktanfizkra17ga</t>
  </si>
  <si>
    <t xml:space="preserve">Fizika kritérium </t>
  </si>
  <si>
    <t>ktankealfok17ea</t>
  </si>
  <si>
    <t>Kémiai alapfogalmak előadás</t>
  </si>
  <si>
    <t>ktankealfok17ga</t>
  </si>
  <si>
    <t>Kémiai alapfogalmak gyakorlat</t>
  </si>
  <si>
    <t>bevbiol1b17ea</t>
  </si>
  <si>
    <t>Bevezetés a biológiába 1.</t>
  </si>
  <si>
    <t>ktanbevkta17ea</t>
  </si>
  <si>
    <t>Bevezetés a környezettudományba</t>
  </si>
  <si>
    <t>ktannovallb17ga</t>
  </si>
  <si>
    <t xml:space="preserve">Növény- és állatismeret </t>
  </si>
  <si>
    <t>ft1matfol1m17ea</t>
  </si>
  <si>
    <t>Matematika 1 (Elemi analízis 1)</t>
  </si>
  <si>
    <t>ktanmat1m17ga</t>
  </si>
  <si>
    <t>Matematika 1 gyakorlat</t>
  </si>
  <si>
    <t>ktanmeteog17ea</t>
  </si>
  <si>
    <t xml:space="preserve">Meteorológia előadás </t>
  </si>
  <si>
    <t>bevbiol2b17ea</t>
  </si>
  <si>
    <t>Bevezetés a biológiába 2.</t>
  </si>
  <si>
    <t>ktanbevfi1f17ea</t>
  </si>
  <si>
    <t>Bevezetés a fizikába 1 előadás</t>
  </si>
  <si>
    <t>ktanbevfi1f17ga</t>
  </si>
  <si>
    <t>Bevezetés a fizikába 1 gyakorlat</t>
  </si>
  <si>
    <t>ktanbevfi2f17ea</t>
  </si>
  <si>
    <t>Bevezetés a fizikába 2 előadás</t>
  </si>
  <si>
    <t>ktanbevfi2f17ga</t>
  </si>
  <si>
    <t xml:space="preserve">Bevezetés a fizikába 2. gyakorlat </t>
  </si>
  <si>
    <t>ktangeol1g17ea</t>
  </si>
  <si>
    <t xml:space="preserve">Geológiai alapok 1. </t>
  </si>
  <si>
    <t>Szakmai alapozó ismeretek (29 kredit)</t>
  </si>
  <si>
    <t>ktanaltkek17ea</t>
  </si>
  <si>
    <t xml:space="preserve">Általános kémia előadás </t>
  </si>
  <si>
    <t>ft1szervk0k17ea</t>
  </si>
  <si>
    <t>Szervetlen kémia</t>
  </si>
  <si>
    <t>ft1matglg0m17ga</t>
  </si>
  <si>
    <t>Matematika geológusoknak</t>
  </si>
  <si>
    <t>bevbiol3b17ea</t>
  </si>
  <si>
    <t>Bevezetés a biológiába 3</t>
  </si>
  <si>
    <t>asvanytgyg18to</t>
  </si>
  <si>
    <t>Földrajz a természetismeretben</t>
  </si>
  <si>
    <t>ktanszenk17ea</t>
  </si>
  <si>
    <t xml:space="preserve">Szénvegyületek kémiája </t>
  </si>
  <si>
    <t>ktangeol2g17ga</t>
  </si>
  <si>
    <t xml:space="preserve">Geológiai alapok 2. </t>
  </si>
  <si>
    <t>ktanalkel1k18la</t>
  </si>
  <si>
    <t>Alapozó kémiai laborgyakorlat</t>
  </si>
  <si>
    <t>ktanmikrobb17ea</t>
  </si>
  <si>
    <t xml:space="preserve">Általános mikrobiológia előadás </t>
  </si>
  <si>
    <t>ktanmikrobb17la</t>
  </si>
  <si>
    <t xml:space="preserve">Mikrobiológia laborgyakorlat </t>
  </si>
  <si>
    <t>ktankkemk17ea</t>
  </si>
  <si>
    <t>Környezetkémia</t>
  </si>
  <si>
    <t>Természetismereti kísérlettervezés</t>
  </si>
  <si>
    <t>ktangisg17ga</t>
  </si>
  <si>
    <t>Térképismeret és geoinformációs rendszerek</t>
  </si>
  <si>
    <t>ktangloboka17ea</t>
  </si>
  <si>
    <t>Globális ökológia</t>
  </si>
  <si>
    <t>kompltgyaka18to</t>
  </si>
  <si>
    <t>Komplex terepgyakorlat</t>
  </si>
  <si>
    <t>Regionális helyismeret</t>
  </si>
  <si>
    <t>ktannovokob17ea</t>
  </si>
  <si>
    <t xml:space="preserve">Növényökológia előadás </t>
  </si>
  <si>
    <t>ktanallokob17ea</t>
  </si>
  <si>
    <t xml:space="preserve">Állatökológia előadás </t>
  </si>
  <si>
    <t>Regionális természetismeret 1</t>
  </si>
  <si>
    <t>ktantkvaa17ga</t>
  </si>
  <si>
    <t xml:space="preserve">A természet- és környezetvédelem alapjai gyakorlat </t>
  </si>
  <si>
    <t>Regionális természetismeret 2</t>
  </si>
  <si>
    <t>Informatika</t>
  </si>
  <si>
    <t>pa5t1001</t>
  </si>
  <si>
    <t>A természetismeret-környezettan tanítás módszertana 1 ea. (természetismeret)</t>
  </si>
  <si>
    <t>pa5t2001</t>
  </si>
  <si>
    <t>A természetismeret-környezettan tanítás módszertana 1 gyak. (természetismeret)</t>
  </si>
  <si>
    <t>pa5t1002</t>
  </si>
  <si>
    <t>A természetismeret-környezettan tanítás módszertana 2 ea. (környezettan)</t>
  </si>
  <si>
    <t>pa5t2002</t>
  </si>
  <si>
    <t>A természetismeret-környezettan tanítás módszertana 2 gyak. (környezettan)</t>
  </si>
  <si>
    <t>Szakmódszertan (8 kredit)</t>
  </si>
  <si>
    <t>aa5t0z41</t>
  </si>
  <si>
    <t>pa5t6001</t>
  </si>
  <si>
    <t>pa5t6002</t>
  </si>
  <si>
    <t>pa5t6003</t>
  </si>
  <si>
    <t>Szakmai törzsanyag (60 kredit)</t>
  </si>
  <si>
    <t>DK = D típusú kollokvium</t>
  </si>
  <si>
    <t>Bánréviné Finta Viktória</t>
  </si>
  <si>
    <t>Róka András</t>
  </si>
  <si>
    <t>Takács-Sánta András</t>
  </si>
  <si>
    <t>Csomós Petra</t>
  </si>
  <si>
    <t>Bartholy Judit</t>
  </si>
  <si>
    <t>Csanád Máté</t>
  </si>
  <si>
    <t>Szabó Csaba</t>
  </si>
  <si>
    <t>Zsély István</t>
  </si>
  <si>
    <t>Tarczay György</t>
  </si>
  <si>
    <t>Havasi Ágnes</t>
  </si>
  <si>
    <t>Tóth Attila</t>
  </si>
  <si>
    <t>Kis Annamária</t>
  </si>
  <si>
    <t>Angyal Zsuzsanna</t>
  </si>
  <si>
    <t>Bánóczi Zoltán</t>
  </si>
  <si>
    <t>Szente István</t>
  </si>
  <si>
    <t>Szakmány György</t>
  </si>
  <si>
    <t>Sági Tamás</t>
  </si>
  <si>
    <t>Felföldi Tamás</t>
  </si>
  <si>
    <t>Salma Imre</t>
  </si>
  <si>
    <t>Kovács Béla</t>
  </si>
  <si>
    <t>Visnovicz Márton</t>
  </si>
  <si>
    <t>(t)</t>
  </si>
  <si>
    <t>Általános iskolai (10 félév) és vegyes (11 félév)</t>
  </si>
  <si>
    <t>Osztatlan természetismeret-környezettan tanár (2018-tól)</t>
  </si>
  <si>
    <t>foltermia18go</t>
  </si>
  <si>
    <t>Ásványtan terepgyakorlat</t>
  </si>
  <si>
    <t>Mineralogy practice for teacher candidates</t>
  </si>
  <si>
    <t>Mineralogy field work</t>
  </si>
  <si>
    <t>Geography in natural history</t>
  </si>
  <si>
    <t>Laboratory experimentes in natural history</t>
  </si>
  <si>
    <t>termkisera18lo</t>
  </si>
  <si>
    <t>aa5t4001</t>
  </si>
  <si>
    <t>aa5t1060</t>
  </si>
  <si>
    <t>aa5t2060</t>
  </si>
  <si>
    <t>ai1d3010</t>
  </si>
  <si>
    <t>Criterion Course in Mathematics</t>
  </si>
  <si>
    <t>Criterion Course in Physics</t>
  </si>
  <si>
    <t>Basic Terms in Chemistry</t>
  </si>
  <si>
    <t>Basic Terms in Chemistry (practice)</t>
  </si>
  <si>
    <t>Introduction to Biology 1.</t>
  </si>
  <si>
    <t>Introduction to the Environmental Science</t>
  </si>
  <si>
    <t>Plant and Animal Knowledge</t>
  </si>
  <si>
    <t>Mathematics 1 (Elementary Analysis 1)</t>
  </si>
  <si>
    <t>Mathematics 1. practice</t>
  </si>
  <si>
    <t>Meteorology</t>
  </si>
  <si>
    <t>Introduction to Biology 2.</t>
  </si>
  <si>
    <t>Introduction to Physics 1. (lecture)</t>
  </si>
  <si>
    <t>Introduction to Physics 1. (practice)</t>
  </si>
  <si>
    <t>Introduction to Physics 2. (lecture)</t>
  </si>
  <si>
    <t>Introduction to Physics 2. (practice)</t>
  </si>
  <si>
    <t>Basic Geology</t>
  </si>
  <si>
    <t>General Chemistry lecture</t>
  </si>
  <si>
    <t>Inorganic chemistry</t>
  </si>
  <si>
    <t>Mathematics for geologists</t>
  </si>
  <si>
    <t>Introduction to Biology 3.</t>
  </si>
  <si>
    <t>Basics of Mineralogy</t>
  </si>
  <si>
    <t xml:space="preserve">Chemistry of Organic Compounds </t>
  </si>
  <si>
    <t>Basic geology 2.</t>
  </si>
  <si>
    <t>Basic Chemical Laboratory practice</t>
  </si>
  <si>
    <t>General Microbiology lecture</t>
  </si>
  <si>
    <t>General Microbiology laboratory practice</t>
  </si>
  <si>
    <t>Environmental Chemistry</t>
  </si>
  <si>
    <t>Map Skills and Geo-Information Systems practice</t>
  </si>
  <si>
    <t>Global Ecology</t>
  </si>
  <si>
    <t>Regional space knowledge</t>
  </si>
  <si>
    <t>Plant Ecology</t>
  </si>
  <si>
    <t>Animal Ecology</t>
  </si>
  <si>
    <t>Regional natural history 1.</t>
  </si>
  <si>
    <t>Basic of nature and environmental protection practice</t>
  </si>
  <si>
    <t>Regional natural history 2.</t>
  </si>
  <si>
    <t>Informatics</t>
  </si>
  <si>
    <t>Teaching methology of  natural sciences and environmental science 1. (lecture)</t>
  </si>
  <si>
    <t>Teaching methology of  natural sciences and environmental science 1.  (practice)</t>
  </si>
  <si>
    <t>Teaching methology of  natural sciences and environmental science 2. (lecture)</t>
  </si>
  <si>
    <t>Teaching methology of  natural sciences and environmental science 2. (practice)</t>
  </si>
  <si>
    <t>Subject Area Exam</t>
  </si>
  <si>
    <t>Natural sciences and environmental science teaching practice</t>
  </si>
  <si>
    <t>Subject-specific Teaching Support Seminar 1</t>
  </si>
  <si>
    <t>Subject-specific Teaching Support Seminar 2</t>
  </si>
  <si>
    <t>Interdisciplinary field trip</t>
  </si>
  <si>
    <t>gx5t1002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</si>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</sst>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 style="thin">
        <color indexed="59"/>
      </top>
      <bottom style="thin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4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2" fillId="0" borderId="0" xfId="58">
      <alignment/>
      <protection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164" fontId="49" fillId="34" borderId="12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64" fontId="50" fillId="34" borderId="12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1" fillId="34" borderId="12" xfId="0" applyNumberFormat="1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0" fontId="2" fillId="0" borderId="12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2" fillId="35" borderId="12" xfId="62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50" fillId="36" borderId="11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164" fontId="49" fillId="36" borderId="11" xfId="0" applyNumberFormat="1" applyFont="1" applyFill="1" applyBorder="1" applyAlignment="1">
      <alignment horizontal="center" vertical="center"/>
    </xf>
    <xf numFmtId="164" fontId="49" fillId="36" borderId="10" xfId="0" applyNumberFormat="1" applyFont="1" applyFill="1" applyBorder="1" applyAlignment="1">
      <alignment horizontal="center" vertical="center"/>
    </xf>
    <xf numFmtId="164" fontId="2" fillId="36" borderId="16" xfId="0" applyNumberFormat="1" applyFont="1" applyFill="1" applyBorder="1" applyAlignment="1">
      <alignment horizontal="center" vertical="center"/>
    </xf>
    <xf numFmtId="164" fontId="2" fillId="36" borderId="17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62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6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0" fillId="37" borderId="1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8" xfId="62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vertical="center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1" fontId="0" fillId="0" borderId="23" xfId="0" applyNumberFormat="1" applyFont="1" applyFill="1" applyBorder="1" applyAlignment="1">
      <alignment horizontal="left" vertical="distributed"/>
    </xf>
    <xf numFmtId="1" fontId="0" fillId="0" borderId="24" xfId="0" applyNumberFormat="1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55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69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vertical="center" wrapText="1"/>
    </xf>
    <xf numFmtId="0" fontId="0" fillId="0" borderId="18" xfId="68" applyFont="1" applyFill="1" applyBorder="1" applyAlignment="1">
      <alignment vertical="center"/>
      <protection/>
    </xf>
    <xf numFmtId="0" fontId="0" fillId="0" borderId="25" xfId="63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25" xfId="66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left" vertical="center"/>
    </xf>
    <xf numFmtId="0" fontId="3" fillId="35" borderId="12" xfId="6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64" fontId="50" fillId="0" borderId="29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64" fontId="50" fillId="0" borderId="12" xfId="0" applyNumberFormat="1" applyFont="1" applyFill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0" fillId="0" borderId="14" xfId="62" applyFont="1" applyFill="1" applyBorder="1" applyAlignment="1">
      <alignment horizontal="left" vertical="center"/>
      <protection/>
    </xf>
    <xf numFmtId="0" fontId="12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8" xfId="59" applyFont="1" applyFill="1" applyBorder="1" applyAlignment="1">
      <alignment vertical="center"/>
      <protection/>
    </xf>
    <xf numFmtId="0" fontId="10" fillId="0" borderId="33" xfId="0" applyFont="1" applyBorder="1" applyAlignment="1">
      <alignment horizontal="left" vertical="center"/>
    </xf>
    <xf numFmtId="0" fontId="50" fillId="34" borderId="25" xfId="62" applyFont="1" applyFill="1" applyBorder="1" applyAlignment="1">
      <alignment horizontal="right" vertical="center"/>
      <protection/>
    </xf>
    <xf numFmtId="0" fontId="50" fillId="34" borderId="14" xfId="62" applyFont="1" applyFill="1" applyBorder="1" applyAlignment="1">
      <alignment horizontal="right" vertical="center"/>
      <protection/>
    </xf>
    <xf numFmtId="164" fontId="50" fillId="34" borderId="25" xfId="0" applyNumberFormat="1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1" fillId="34" borderId="25" xfId="62" applyFont="1" applyFill="1" applyBorder="1" applyAlignment="1">
      <alignment horizontal="right" vertical="center"/>
      <protection/>
    </xf>
    <xf numFmtId="0" fontId="51" fillId="34" borderId="14" xfId="62" applyFont="1" applyFill="1" applyBorder="1" applyAlignment="1">
      <alignment horizontal="right" vertical="center"/>
      <protection/>
    </xf>
    <xf numFmtId="0" fontId="49" fillId="34" borderId="25" xfId="62" applyFont="1" applyFill="1" applyBorder="1" applyAlignment="1">
      <alignment horizontal="right" vertical="center"/>
      <protection/>
    </xf>
    <xf numFmtId="0" fontId="49" fillId="34" borderId="14" xfId="62" applyFont="1" applyFill="1" applyBorder="1" applyAlignment="1">
      <alignment horizontal="right" vertical="center"/>
      <protection/>
    </xf>
    <xf numFmtId="164" fontId="51" fillId="34" borderId="25" xfId="0" applyNumberFormat="1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164" fontId="49" fillId="34" borderId="25" xfId="0" applyNumberFormat="1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5" xfId="62" applyFont="1" applyFill="1" applyBorder="1" applyAlignment="1">
      <alignment horizontal="left" vertical="center"/>
      <protection/>
    </xf>
    <xf numFmtId="0" fontId="2" fillId="36" borderId="19" xfId="62" applyFont="1" applyFill="1" applyBorder="1" applyAlignment="1">
      <alignment horizontal="left" vertical="center"/>
      <protection/>
    </xf>
    <xf numFmtId="0" fontId="2" fillId="34" borderId="24" xfId="62" applyFont="1" applyFill="1" applyBorder="1" applyAlignment="1">
      <alignment horizontal="right" vertical="center"/>
      <protection/>
    </xf>
    <xf numFmtId="0" fontId="51" fillId="34" borderId="39" xfId="62" applyFont="1" applyFill="1" applyBorder="1" applyAlignment="1">
      <alignment horizontal="right" vertical="center"/>
      <protection/>
    </xf>
    <xf numFmtId="164" fontId="2" fillId="34" borderId="24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al 2" xfId="55"/>
    <cellStyle name="Normál 2" xfId="56"/>
    <cellStyle name="Normal 3" xfId="57"/>
    <cellStyle name="Normál 3" xfId="58"/>
    <cellStyle name="Normál 3 2" xfId="59"/>
    <cellStyle name="Normal 4" xfId="60"/>
    <cellStyle name="Normál 4" xfId="61"/>
    <cellStyle name="Normál_Közös" xfId="62"/>
    <cellStyle name="Normál_Közös 10" xfId="63"/>
    <cellStyle name="Normál_Közös 13" xfId="64"/>
    <cellStyle name="Normál_Közös 15" xfId="65"/>
    <cellStyle name="Normál_Közös 17" xfId="66"/>
    <cellStyle name="Normál_Közös 2" xfId="67"/>
    <cellStyle name="Normál_Közös 8" xfId="68"/>
    <cellStyle name="Normál_Közös 9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2" customWidth="1"/>
    <col min="23" max="23" width="41.140625" style="12" customWidth="1"/>
    <col min="24" max="24" width="3.57421875" style="3" customWidth="1"/>
    <col min="25" max="25" width="15.421875" style="12" customWidth="1"/>
    <col min="26" max="26" width="41.140625" style="12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180" t="s">
        <v>182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5"/>
      <c r="V1" s="72"/>
      <c r="W1" s="72"/>
      <c r="X1" s="3"/>
      <c r="Y1" s="12"/>
      <c r="Z1" s="12"/>
      <c r="AA1" s="3"/>
      <c r="AB1" s="3"/>
      <c r="AC1" s="3"/>
      <c r="AD1" s="4"/>
    </row>
    <row r="2" spans="1:30" s="2" customFormat="1" ht="21" customHeight="1">
      <c r="A2" s="181" t="s">
        <v>181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3"/>
      <c r="Y2" s="12"/>
      <c r="Z2" s="12"/>
      <c r="AA2" s="3"/>
      <c r="AB2" s="3"/>
      <c r="AC2" s="3"/>
      <c r="AD2" s="4"/>
    </row>
    <row r="3" spans="1:30" s="2" customFormat="1" ht="21" customHeight="1" thickBot="1">
      <c r="A3" s="133" t="s">
        <v>71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0"/>
      <c r="N3" s="10"/>
      <c r="O3" s="10"/>
      <c r="P3" s="10"/>
      <c r="Q3" s="10"/>
      <c r="R3" s="10"/>
      <c r="S3" s="10"/>
      <c r="T3" s="5"/>
      <c r="U3" s="5"/>
      <c r="V3" s="72"/>
      <c r="W3" s="72"/>
      <c r="X3" s="3"/>
      <c r="Y3" s="12"/>
      <c r="Z3" s="12"/>
      <c r="AA3" s="3"/>
      <c r="AB3" s="3"/>
      <c r="AC3" s="3"/>
      <c r="AD3" s="4"/>
    </row>
    <row r="4" spans="1:31" ht="18" customHeight="1" thickTop="1">
      <c r="A4" s="139" t="s">
        <v>1</v>
      </c>
      <c r="B4" s="139" t="s">
        <v>0</v>
      </c>
      <c r="C4" s="143" t="s">
        <v>28</v>
      </c>
      <c r="D4" s="144"/>
      <c r="E4" s="144"/>
      <c r="F4" s="144"/>
      <c r="G4" s="144"/>
      <c r="H4" s="174"/>
      <c r="I4" s="174"/>
      <c r="J4" s="174"/>
      <c r="K4" s="174"/>
      <c r="L4" s="174"/>
      <c r="M4" s="174"/>
      <c r="N4" s="175"/>
      <c r="O4" s="143" t="s">
        <v>29</v>
      </c>
      <c r="P4" s="144"/>
      <c r="Q4" s="144"/>
      <c r="R4" s="144"/>
      <c r="S4" s="176" t="s">
        <v>30</v>
      </c>
      <c r="T4" s="141" t="s">
        <v>31</v>
      </c>
      <c r="U4" s="139" t="s">
        <v>2</v>
      </c>
      <c r="V4" s="139"/>
      <c r="W4" s="139"/>
      <c r="X4" s="139" t="s">
        <v>3</v>
      </c>
      <c r="Y4" s="139"/>
      <c r="Z4" s="139"/>
      <c r="AA4" s="139" t="s">
        <v>8</v>
      </c>
      <c r="AB4" s="139"/>
      <c r="AC4" s="139"/>
      <c r="AD4" s="139" t="s">
        <v>4</v>
      </c>
      <c r="AE4" s="139" t="s">
        <v>70</v>
      </c>
    </row>
    <row r="5" spans="1:31" ht="12.75" customHeight="1">
      <c r="A5" s="140"/>
      <c r="B5" s="140"/>
      <c r="C5" s="33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120">
        <v>7</v>
      </c>
      <c r="J5" s="120">
        <v>8</v>
      </c>
      <c r="K5" s="120">
        <v>9</v>
      </c>
      <c r="L5" s="120">
        <v>10</v>
      </c>
      <c r="M5" s="53">
        <v>11</v>
      </c>
      <c r="N5" s="54">
        <v>12</v>
      </c>
      <c r="O5" s="33" t="s">
        <v>45</v>
      </c>
      <c r="P5" s="34" t="s">
        <v>44</v>
      </c>
      <c r="Q5" s="34" t="s">
        <v>46</v>
      </c>
      <c r="R5" s="34" t="s">
        <v>47</v>
      </c>
      <c r="S5" s="177"/>
      <c r="T5" s="142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</row>
    <row r="6" spans="1:31" s="6" customFormat="1" ht="13.5" thickBot="1">
      <c r="A6" s="156" t="s">
        <v>7</v>
      </c>
      <c r="B6" s="157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70"/>
    </row>
    <row r="7" spans="1:31" s="6" customFormat="1" ht="12.75">
      <c r="A7" s="97" t="s">
        <v>72</v>
      </c>
      <c r="B7" s="94" t="s">
        <v>73</v>
      </c>
      <c r="C7" s="16" t="s">
        <v>32</v>
      </c>
      <c r="D7" s="9"/>
      <c r="E7" s="9"/>
      <c r="F7" s="9"/>
      <c r="G7" s="9"/>
      <c r="H7" s="9"/>
      <c r="I7" s="118">
        <f aca="true" t="shared" si="0" ref="I7:N9">SUMIF(I5:I6,"=x",$O5:$O6)+SUMIF(I5:I6,"=x",$P5:$P6)+SUMIF(I5:I6,"=x",$Q5:$Q6)</f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45">
        <f t="shared" si="0"/>
        <v>0</v>
      </c>
      <c r="N7" s="46">
        <f t="shared" si="0"/>
        <v>0</v>
      </c>
      <c r="O7" s="17"/>
      <c r="P7" s="11">
        <v>2</v>
      </c>
      <c r="Q7" s="11"/>
      <c r="R7" s="18"/>
      <c r="S7" s="61">
        <v>0</v>
      </c>
      <c r="T7" s="35" t="s">
        <v>67</v>
      </c>
      <c r="U7" s="16"/>
      <c r="V7" s="86"/>
      <c r="W7" s="76"/>
      <c r="X7" s="32"/>
      <c r="Y7" s="79"/>
      <c r="Z7" s="80"/>
      <c r="AA7" s="16"/>
      <c r="AB7" s="9"/>
      <c r="AC7" s="8"/>
      <c r="AD7" s="113" t="s">
        <v>159</v>
      </c>
      <c r="AE7" s="19" t="s">
        <v>194</v>
      </c>
    </row>
    <row r="8" spans="1:31" s="6" customFormat="1" ht="13.5" thickBot="1">
      <c r="A8" s="98" t="s">
        <v>74</v>
      </c>
      <c r="B8" s="95" t="s">
        <v>75</v>
      </c>
      <c r="C8" s="16" t="s">
        <v>32</v>
      </c>
      <c r="D8" s="9"/>
      <c r="E8" s="9"/>
      <c r="F8" s="9"/>
      <c r="G8" s="9"/>
      <c r="H8" s="9"/>
      <c r="I8" s="118">
        <f t="shared" si="0"/>
        <v>0</v>
      </c>
      <c r="J8" s="119">
        <f t="shared" si="0"/>
        <v>0</v>
      </c>
      <c r="K8" s="119">
        <f t="shared" si="0"/>
        <v>0</v>
      </c>
      <c r="L8" s="119">
        <f t="shared" si="0"/>
        <v>0</v>
      </c>
      <c r="M8" s="45">
        <f t="shared" si="0"/>
        <v>0</v>
      </c>
      <c r="N8" s="46">
        <f t="shared" si="0"/>
        <v>0</v>
      </c>
      <c r="O8" s="17"/>
      <c r="P8" s="11">
        <v>2</v>
      </c>
      <c r="Q8" s="11"/>
      <c r="R8" s="18"/>
      <c r="S8" s="61">
        <v>0</v>
      </c>
      <c r="T8" s="35" t="s">
        <v>67</v>
      </c>
      <c r="U8" s="16"/>
      <c r="V8" s="86"/>
      <c r="W8" s="76"/>
      <c r="X8" s="32"/>
      <c r="Y8" s="79"/>
      <c r="Z8" s="80"/>
      <c r="AA8" s="16"/>
      <c r="AB8" s="9"/>
      <c r="AC8" s="8"/>
      <c r="AD8" s="113" t="s">
        <v>159</v>
      </c>
      <c r="AE8" s="19" t="s">
        <v>195</v>
      </c>
    </row>
    <row r="9" spans="1:31" s="6" customFormat="1" ht="12.75">
      <c r="A9" s="134" t="s">
        <v>34</v>
      </c>
      <c r="B9" s="135"/>
      <c r="C9" s="22">
        <f aca="true" t="shared" si="1" ref="C9:H9">SUMIF(C7:C8,"=x",$O7:$O8)+SUMIF(C7:C8,"=x",$P7:$P8)+SUMIF(C7:C8,"=x",$Q7:$Q8)</f>
        <v>4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45">
        <f t="shared" si="0"/>
        <v>0</v>
      </c>
      <c r="N9" s="46">
        <f t="shared" si="0"/>
        <v>0</v>
      </c>
      <c r="O9" s="136">
        <f>SUM(C9:N9)</f>
        <v>4</v>
      </c>
      <c r="P9" s="137"/>
      <c r="Q9" s="137"/>
      <c r="R9" s="137"/>
      <c r="S9" s="137"/>
      <c r="T9" s="13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3"/>
    </row>
    <row r="10" spans="1:31" s="6" customFormat="1" ht="12.75">
      <c r="A10" s="145" t="s">
        <v>35</v>
      </c>
      <c r="B10" s="146"/>
      <c r="C10" s="24">
        <f aca="true" t="shared" si="2" ref="C10:N10">SUMIF(C8:C8,"=x",$S8:$S8)</f>
        <v>0</v>
      </c>
      <c r="D10" s="25">
        <f t="shared" si="2"/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47">
        <f t="shared" si="2"/>
        <v>0</v>
      </c>
      <c r="N10" s="48">
        <f t="shared" si="2"/>
        <v>0</v>
      </c>
      <c r="O10" s="149">
        <f>SUM(C10:N10)</f>
        <v>0</v>
      </c>
      <c r="P10" s="150"/>
      <c r="Q10" s="150"/>
      <c r="R10" s="150"/>
      <c r="S10" s="150"/>
      <c r="T10" s="151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8"/>
    </row>
    <row r="11" spans="1:31" s="6" customFormat="1" ht="12.75">
      <c r="A11" s="147" t="s">
        <v>36</v>
      </c>
      <c r="B11" s="148"/>
      <c r="C11" s="20">
        <f aca="true" t="shared" si="3" ref="C11:N11">SUMPRODUCT(--(C8:C8="x"),--($T8:$T8="K"))</f>
        <v>0</v>
      </c>
      <c r="D11" s="21">
        <f t="shared" si="3"/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49">
        <f t="shared" si="3"/>
        <v>0</v>
      </c>
      <c r="N11" s="50">
        <f t="shared" si="3"/>
        <v>0</v>
      </c>
      <c r="O11" s="152">
        <f>SUM(C11:N11)</f>
        <v>0</v>
      </c>
      <c r="P11" s="153"/>
      <c r="Q11" s="153"/>
      <c r="R11" s="153"/>
      <c r="S11" s="153"/>
      <c r="T11" s="154"/>
      <c r="U11" s="166"/>
      <c r="V11" s="167"/>
      <c r="W11" s="167"/>
      <c r="X11" s="167"/>
      <c r="Y11" s="167"/>
      <c r="Z11" s="167"/>
      <c r="AA11" s="167"/>
      <c r="AB11" s="167"/>
      <c r="AC11" s="167"/>
      <c r="AD11" s="167"/>
      <c r="AE11" s="168"/>
    </row>
    <row r="12" spans="1:31" s="6" customFormat="1" ht="12.75">
      <c r="A12" s="156" t="s">
        <v>104</v>
      </c>
      <c r="B12" s="157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9"/>
    </row>
    <row r="13" spans="1:31" s="6" customFormat="1" ht="12.75">
      <c r="A13" s="58" t="s">
        <v>76</v>
      </c>
      <c r="B13" s="92" t="s">
        <v>77</v>
      </c>
      <c r="C13" s="16"/>
      <c r="D13" s="9"/>
      <c r="E13" s="9" t="s">
        <v>32</v>
      </c>
      <c r="F13" s="9"/>
      <c r="G13" s="9"/>
      <c r="H13" s="9"/>
      <c r="I13" s="11"/>
      <c r="J13" s="11"/>
      <c r="K13" s="11"/>
      <c r="L13" s="11"/>
      <c r="M13" s="43"/>
      <c r="N13" s="44"/>
      <c r="O13" s="17">
        <v>2</v>
      </c>
      <c r="P13" s="11"/>
      <c r="Q13" s="11"/>
      <c r="R13" s="18"/>
      <c r="S13" s="17">
        <v>2</v>
      </c>
      <c r="T13" s="35" t="s">
        <v>60</v>
      </c>
      <c r="U13" s="40" t="s">
        <v>180</v>
      </c>
      <c r="V13" s="86" t="str">
        <f>A14</f>
        <v>ktankealfok17ga</v>
      </c>
      <c r="W13" s="90" t="str">
        <f>B14</f>
        <v>Kémiai alapfogalmak gyakorlat</v>
      </c>
      <c r="X13" s="16"/>
      <c r="Y13" s="73"/>
      <c r="Z13" s="76"/>
      <c r="AA13" s="16"/>
      <c r="AB13" s="9"/>
      <c r="AC13" s="8"/>
      <c r="AD13" s="113" t="s">
        <v>160</v>
      </c>
      <c r="AE13" s="62" t="s">
        <v>196</v>
      </c>
    </row>
    <row r="14" spans="1:31" s="6" customFormat="1" ht="12.75">
      <c r="A14" s="104" t="s">
        <v>78</v>
      </c>
      <c r="B14" s="92" t="s">
        <v>79</v>
      </c>
      <c r="C14" s="16"/>
      <c r="D14" s="9"/>
      <c r="E14" s="9" t="s">
        <v>32</v>
      </c>
      <c r="F14" s="9"/>
      <c r="G14" s="9"/>
      <c r="H14" s="9"/>
      <c r="I14" s="11"/>
      <c r="J14" s="11"/>
      <c r="K14" s="11"/>
      <c r="L14" s="11"/>
      <c r="M14" s="43"/>
      <c r="N14" s="44"/>
      <c r="O14" s="17"/>
      <c r="P14" s="11">
        <v>1</v>
      </c>
      <c r="Q14" s="11"/>
      <c r="R14" s="18"/>
      <c r="S14" s="17">
        <v>1</v>
      </c>
      <c r="T14" s="35" t="s">
        <v>59</v>
      </c>
      <c r="U14" s="40" t="s">
        <v>180</v>
      </c>
      <c r="V14" s="86" t="str">
        <f>A13</f>
        <v>ktankealfok17ea</v>
      </c>
      <c r="W14" s="90" t="str">
        <f>B13</f>
        <v>Kémiai alapfogalmak előadás</v>
      </c>
      <c r="X14" s="16"/>
      <c r="Y14" s="73"/>
      <c r="Z14" s="76"/>
      <c r="AA14" s="16"/>
      <c r="AB14" s="9"/>
      <c r="AC14" s="8"/>
      <c r="AD14" s="113" t="s">
        <v>160</v>
      </c>
      <c r="AE14" s="19" t="s">
        <v>197</v>
      </c>
    </row>
    <row r="15" spans="1:31" s="6" customFormat="1" ht="12.75">
      <c r="A15" s="58" t="s">
        <v>80</v>
      </c>
      <c r="B15" s="92" t="s">
        <v>81</v>
      </c>
      <c r="C15" s="16" t="s">
        <v>32</v>
      </c>
      <c r="D15" s="9"/>
      <c r="E15" s="9"/>
      <c r="F15" s="9"/>
      <c r="G15" s="9"/>
      <c r="H15" s="9"/>
      <c r="I15" s="11"/>
      <c r="J15" s="11"/>
      <c r="K15" s="11"/>
      <c r="L15" s="11"/>
      <c r="M15" s="43"/>
      <c r="N15" s="44"/>
      <c r="O15" s="17">
        <v>2</v>
      </c>
      <c r="P15" s="11"/>
      <c r="Q15" s="11"/>
      <c r="R15" s="18"/>
      <c r="S15" s="17">
        <v>2</v>
      </c>
      <c r="T15" s="35" t="s">
        <v>60</v>
      </c>
      <c r="U15" s="37"/>
      <c r="V15" s="75"/>
      <c r="W15" s="78"/>
      <c r="X15" s="37"/>
      <c r="Y15" s="75"/>
      <c r="Z15" s="78"/>
      <c r="AA15" s="16"/>
      <c r="AB15" s="9"/>
      <c r="AC15" s="8"/>
      <c r="AD15" s="113" t="s">
        <v>65</v>
      </c>
      <c r="AE15" s="19" t="s">
        <v>198</v>
      </c>
    </row>
    <row r="16" spans="1:31" s="6" customFormat="1" ht="12.75">
      <c r="A16" s="105" t="s">
        <v>82</v>
      </c>
      <c r="B16" s="92" t="s">
        <v>83</v>
      </c>
      <c r="C16" s="16" t="s">
        <v>32</v>
      </c>
      <c r="D16" s="9"/>
      <c r="E16" s="9"/>
      <c r="F16" s="9"/>
      <c r="G16" s="9"/>
      <c r="H16" s="9"/>
      <c r="I16" s="11"/>
      <c r="J16" s="11"/>
      <c r="K16" s="11"/>
      <c r="L16" s="11"/>
      <c r="M16" s="43"/>
      <c r="N16" s="44"/>
      <c r="O16" s="17">
        <v>2</v>
      </c>
      <c r="P16" s="11"/>
      <c r="Q16" s="11"/>
      <c r="R16" s="18"/>
      <c r="S16" s="17">
        <v>3</v>
      </c>
      <c r="T16" s="35" t="s">
        <v>60</v>
      </c>
      <c r="U16" s="16"/>
      <c r="V16" s="73"/>
      <c r="W16" s="76"/>
      <c r="X16" s="16"/>
      <c r="Y16" s="73"/>
      <c r="Z16" s="76"/>
      <c r="AA16" s="16"/>
      <c r="AB16" s="9"/>
      <c r="AC16" s="8"/>
      <c r="AD16" s="126" t="s">
        <v>161</v>
      </c>
      <c r="AE16" s="19" t="s">
        <v>199</v>
      </c>
    </row>
    <row r="17" spans="1:31" s="6" customFormat="1" ht="12.75">
      <c r="A17" s="99" t="s">
        <v>84</v>
      </c>
      <c r="B17" s="58" t="s">
        <v>85</v>
      </c>
      <c r="C17" s="16" t="s">
        <v>32</v>
      </c>
      <c r="D17" s="9"/>
      <c r="E17" s="9"/>
      <c r="F17" s="9"/>
      <c r="G17" s="9"/>
      <c r="H17" s="9"/>
      <c r="I17" s="11"/>
      <c r="J17" s="11"/>
      <c r="K17" s="11"/>
      <c r="L17" s="11"/>
      <c r="M17" s="89"/>
      <c r="N17" s="88"/>
      <c r="O17" s="17"/>
      <c r="P17" s="11">
        <v>2</v>
      </c>
      <c r="Q17" s="11"/>
      <c r="R17" s="18"/>
      <c r="S17" s="17">
        <v>2</v>
      </c>
      <c r="T17" s="35" t="s">
        <v>59</v>
      </c>
      <c r="U17" s="16"/>
      <c r="V17" s="73"/>
      <c r="W17" s="76"/>
      <c r="X17" s="16"/>
      <c r="Y17" s="73"/>
      <c r="Z17" s="76"/>
      <c r="AA17" s="16"/>
      <c r="AB17" s="9"/>
      <c r="AC17" s="8"/>
      <c r="AD17" s="127" t="s">
        <v>62</v>
      </c>
      <c r="AE17" s="19" t="s">
        <v>200</v>
      </c>
    </row>
    <row r="18" spans="1:31" s="6" customFormat="1" ht="12.75">
      <c r="A18" s="100" t="s">
        <v>86</v>
      </c>
      <c r="B18" s="100" t="s">
        <v>87</v>
      </c>
      <c r="C18" s="16" t="s">
        <v>32</v>
      </c>
      <c r="D18" s="9"/>
      <c r="E18" s="9"/>
      <c r="F18" s="9"/>
      <c r="G18" s="9"/>
      <c r="H18" s="9"/>
      <c r="I18" s="11"/>
      <c r="J18" s="11"/>
      <c r="K18" s="11"/>
      <c r="L18" s="11"/>
      <c r="M18" s="89"/>
      <c r="N18" s="88"/>
      <c r="O18" s="17">
        <v>2</v>
      </c>
      <c r="P18" s="11"/>
      <c r="Q18" s="11"/>
      <c r="R18" s="18"/>
      <c r="S18" s="17">
        <v>3</v>
      </c>
      <c r="T18" s="35" t="s">
        <v>68</v>
      </c>
      <c r="U18" s="16"/>
      <c r="V18" s="73"/>
      <c r="W18" s="76"/>
      <c r="X18" s="16"/>
      <c r="Y18" s="73"/>
      <c r="Z18" s="76"/>
      <c r="AA18" s="16"/>
      <c r="AB18" s="9"/>
      <c r="AC18" s="8"/>
      <c r="AD18" s="127" t="s">
        <v>162</v>
      </c>
      <c r="AE18" s="19" t="s">
        <v>201</v>
      </c>
    </row>
    <row r="19" spans="1:31" s="6" customFormat="1" ht="12.75">
      <c r="A19" s="58" t="s">
        <v>88</v>
      </c>
      <c r="B19" s="92" t="s">
        <v>89</v>
      </c>
      <c r="C19" s="16" t="s">
        <v>32</v>
      </c>
      <c r="D19" s="9"/>
      <c r="E19" s="9"/>
      <c r="F19" s="9"/>
      <c r="G19" s="9"/>
      <c r="H19" s="9"/>
      <c r="I19" s="11"/>
      <c r="J19" s="11"/>
      <c r="K19" s="11"/>
      <c r="L19" s="11"/>
      <c r="M19" s="89"/>
      <c r="N19" s="88"/>
      <c r="O19" s="17"/>
      <c r="P19" s="11">
        <v>2</v>
      </c>
      <c r="Q19" s="11"/>
      <c r="R19" s="18"/>
      <c r="S19" s="17">
        <v>2</v>
      </c>
      <c r="T19" s="35" t="s">
        <v>59</v>
      </c>
      <c r="U19" s="40" t="s">
        <v>180</v>
      </c>
      <c r="V19" s="86" t="str">
        <f>A18</f>
        <v>ft1matfol1m17ea</v>
      </c>
      <c r="W19" s="90" t="str">
        <f>B18</f>
        <v>Matematika 1 (Elemi analízis 1)</v>
      </c>
      <c r="X19" s="16"/>
      <c r="Y19" s="73"/>
      <c r="Z19" s="76"/>
      <c r="AA19" s="16"/>
      <c r="AB19" s="9"/>
      <c r="AC19" s="8"/>
      <c r="AD19" s="127" t="s">
        <v>162</v>
      </c>
      <c r="AE19" s="19" t="s">
        <v>202</v>
      </c>
    </row>
    <row r="20" spans="1:31" s="6" customFormat="1" ht="12.75">
      <c r="A20" s="105" t="s">
        <v>90</v>
      </c>
      <c r="B20" s="106" t="s">
        <v>91</v>
      </c>
      <c r="C20" s="16"/>
      <c r="D20" s="9"/>
      <c r="E20" s="9" t="s">
        <v>32</v>
      </c>
      <c r="F20" s="9"/>
      <c r="G20" s="9"/>
      <c r="H20" s="9"/>
      <c r="I20" s="11"/>
      <c r="J20" s="11"/>
      <c r="K20" s="11"/>
      <c r="L20" s="11"/>
      <c r="M20" s="89"/>
      <c r="N20" s="88"/>
      <c r="O20" s="17">
        <v>2</v>
      </c>
      <c r="P20" s="11"/>
      <c r="Q20" s="11"/>
      <c r="R20" s="18"/>
      <c r="S20" s="17">
        <v>2</v>
      </c>
      <c r="T20" s="35" t="s">
        <v>60</v>
      </c>
      <c r="U20" s="16"/>
      <c r="V20" s="73"/>
      <c r="W20" s="76"/>
      <c r="X20" s="16"/>
      <c r="Y20" s="73"/>
      <c r="Z20" s="76"/>
      <c r="AA20" s="16"/>
      <c r="AB20" s="9"/>
      <c r="AC20" s="8"/>
      <c r="AD20" s="127" t="s">
        <v>163</v>
      </c>
      <c r="AE20" s="19" t="s">
        <v>203</v>
      </c>
    </row>
    <row r="21" spans="1:31" s="6" customFormat="1" ht="12.75">
      <c r="A21" s="58" t="s">
        <v>92</v>
      </c>
      <c r="B21" s="92" t="s">
        <v>93</v>
      </c>
      <c r="C21" s="16"/>
      <c r="D21" s="9" t="s">
        <v>32</v>
      </c>
      <c r="E21" s="9"/>
      <c r="F21" s="9"/>
      <c r="G21" s="9"/>
      <c r="H21" s="9"/>
      <c r="I21" s="11"/>
      <c r="J21" s="11"/>
      <c r="K21" s="11"/>
      <c r="L21" s="11"/>
      <c r="M21" s="89"/>
      <c r="N21" s="88"/>
      <c r="O21" s="17">
        <v>2</v>
      </c>
      <c r="P21" s="11"/>
      <c r="Q21" s="11"/>
      <c r="R21" s="18"/>
      <c r="S21" s="17">
        <v>2</v>
      </c>
      <c r="T21" s="35" t="s">
        <v>60</v>
      </c>
      <c r="U21" s="16"/>
      <c r="V21" s="73"/>
      <c r="W21" s="76"/>
      <c r="X21" s="16"/>
      <c r="Y21" s="73"/>
      <c r="Z21" s="76"/>
      <c r="AA21" s="16"/>
      <c r="AB21" s="9"/>
      <c r="AC21" s="8"/>
      <c r="AD21" s="113" t="s">
        <v>64</v>
      </c>
      <c r="AE21" s="19" t="s">
        <v>204</v>
      </c>
    </row>
    <row r="22" spans="1:31" s="6" customFormat="1" ht="12.75">
      <c r="A22" s="101" t="s">
        <v>94</v>
      </c>
      <c r="B22" s="92" t="s">
        <v>95</v>
      </c>
      <c r="C22" s="16"/>
      <c r="D22" s="9" t="s">
        <v>32</v>
      </c>
      <c r="E22" s="9"/>
      <c r="F22" s="9"/>
      <c r="G22" s="9"/>
      <c r="H22" s="9"/>
      <c r="I22" s="11"/>
      <c r="J22" s="11"/>
      <c r="K22" s="11"/>
      <c r="L22" s="11"/>
      <c r="M22" s="89"/>
      <c r="N22" s="88"/>
      <c r="O22" s="17">
        <v>2</v>
      </c>
      <c r="P22" s="11"/>
      <c r="Q22" s="11"/>
      <c r="R22" s="18"/>
      <c r="S22" s="17">
        <v>2</v>
      </c>
      <c r="T22" s="35" t="s">
        <v>60</v>
      </c>
      <c r="U22" s="40" t="s">
        <v>180</v>
      </c>
      <c r="V22" s="86" t="str">
        <f>A22</f>
        <v>ktanbevfi1f17ea</v>
      </c>
      <c r="W22" s="90" t="str">
        <f>B23</f>
        <v>Bevezetés a fizikába 1 gyakorlat</v>
      </c>
      <c r="X22" s="16"/>
      <c r="Y22" s="73"/>
      <c r="Z22" s="76"/>
      <c r="AA22" s="16"/>
      <c r="AB22" s="9"/>
      <c r="AC22" s="8"/>
      <c r="AD22" s="127" t="s">
        <v>164</v>
      </c>
      <c r="AE22" s="19" t="s">
        <v>205</v>
      </c>
    </row>
    <row r="23" spans="1:31" s="6" customFormat="1" ht="12.75">
      <c r="A23" s="101" t="s">
        <v>96</v>
      </c>
      <c r="B23" s="92" t="s">
        <v>97</v>
      </c>
      <c r="C23" s="16"/>
      <c r="D23" s="9" t="s">
        <v>32</v>
      </c>
      <c r="E23" s="9"/>
      <c r="F23" s="9"/>
      <c r="G23" s="9"/>
      <c r="H23" s="9"/>
      <c r="I23" s="11"/>
      <c r="J23" s="11"/>
      <c r="K23" s="11"/>
      <c r="L23" s="11"/>
      <c r="M23" s="89"/>
      <c r="N23" s="88"/>
      <c r="O23" s="17"/>
      <c r="P23" s="11">
        <v>2</v>
      </c>
      <c r="Q23" s="11"/>
      <c r="R23" s="18"/>
      <c r="S23" s="17">
        <v>2</v>
      </c>
      <c r="T23" s="35" t="s">
        <v>59</v>
      </c>
      <c r="U23" s="40" t="s">
        <v>180</v>
      </c>
      <c r="V23" s="86" t="str">
        <f>A22</f>
        <v>ktanbevfi1f17ea</v>
      </c>
      <c r="W23" s="90" t="str">
        <f>B22</f>
        <v>Bevezetés a fizikába 1 előadás</v>
      </c>
      <c r="X23" s="16"/>
      <c r="Y23" s="73"/>
      <c r="Z23" s="76"/>
      <c r="AA23" s="16"/>
      <c r="AB23" s="9"/>
      <c r="AC23" s="8"/>
      <c r="AD23" s="127" t="s">
        <v>164</v>
      </c>
      <c r="AE23" s="19" t="s">
        <v>206</v>
      </c>
    </row>
    <row r="24" spans="1:31" s="6" customFormat="1" ht="12.75">
      <c r="A24" s="102" t="s">
        <v>98</v>
      </c>
      <c r="B24" s="96" t="s">
        <v>99</v>
      </c>
      <c r="C24" s="16"/>
      <c r="D24" s="9"/>
      <c r="E24" s="9" t="s">
        <v>32</v>
      </c>
      <c r="F24" s="9"/>
      <c r="G24" s="9"/>
      <c r="H24" s="9"/>
      <c r="I24" s="11"/>
      <c r="J24" s="11"/>
      <c r="K24" s="11"/>
      <c r="L24" s="11"/>
      <c r="M24" s="43"/>
      <c r="N24" s="44"/>
      <c r="O24" s="17">
        <v>2</v>
      </c>
      <c r="P24" s="11"/>
      <c r="Q24" s="11"/>
      <c r="R24" s="18"/>
      <c r="S24" s="17">
        <v>2</v>
      </c>
      <c r="T24" s="35" t="s">
        <v>60</v>
      </c>
      <c r="U24" s="39" t="s">
        <v>44</v>
      </c>
      <c r="V24" s="82" t="str">
        <f>A22</f>
        <v>ktanbevfi1f17ea</v>
      </c>
      <c r="W24" s="83" t="str">
        <f>B22</f>
        <v>Bevezetés a fizikába 1 előadás</v>
      </c>
      <c r="X24" s="40" t="s">
        <v>180</v>
      </c>
      <c r="Y24" s="86" t="str">
        <f>A25</f>
        <v>ktanbevfi2f17ga</v>
      </c>
      <c r="Z24" s="90" t="str">
        <f>B25</f>
        <v>Bevezetés a fizikába 2. gyakorlat </v>
      </c>
      <c r="AA24" s="16"/>
      <c r="AB24" s="9"/>
      <c r="AC24" s="8"/>
      <c r="AD24" s="113" t="s">
        <v>164</v>
      </c>
      <c r="AE24" s="62" t="s">
        <v>207</v>
      </c>
    </row>
    <row r="25" spans="1:31" s="6" customFormat="1" ht="12.75">
      <c r="A25" s="99" t="s">
        <v>100</v>
      </c>
      <c r="B25" s="103" t="s">
        <v>101</v>
      </c>
      <c r="C25" s="16"/>
      <c r="D25" s="9"/>
      <c r="E25" s="9" t="s">
        <v>32</v>
      </c>
      <c r="F25" s="9"/>
      <c r="G25" s="9"/>
      <c r="H25" s="9"/>
      <c r="I25" s="11"/>
      <c r="J25" s="11"/>
      <c r="K25" s="11"/>
      <c r="L25" s="11"/>
      <c r="M25" s="43"/>
      <c r="N25" s="44"/>
      <c r="O25" s="17"/>
      <c r="P25" s="11">
        <v>2</v>
      </c>
      <c r="Q25" s="11"/>
      <c r="R25" s="18"/>
      <c r="S25" s="17">
        <v>2</v>
      </c>
      <c r="T25" s="35" t="s">
        <v>59</v>
      </c>
      <c r="U25" s="40" t="s">
        <v>180</v>
      </c>
      <c r="V25" s="70" t="str">
        <f>A24</f>
        <v>ktanbevfi2f17ea</v>
      </c>
      <c r="W25" s="71" t="str">
        <f>B24</f>
        <v>Bevezetés a fizikába 2 előadás</v>
      </c>
      <c r="X25" s="16"/>
      <c r="Y25" s="73"/>
      <c r="Z25" s="76"/>
      <c r="AA25" s="16"/>
      <c r="AB25" s="9"/>
      <c r="AC25" s="8"/>
      <c r="AD25" s="113" t="s">
        <v>164</v>
      </c>
      <c r="AE25" s="19" t="s">
        <v>208</v>
      </c>
    </row>
    <row r="26" spans="1:31" s="6" customFormat="1" ht="12.75">
      <c r="A26" s="107" t="s">
        <v>102</v>
      </c>
      <c r="B26" s="108" t="s">
        <v>103</v>
      </c>
      <c r="C26" s="16"/>
      <c r="D26" s="9"/>
      <c r="E26" s="9" t="s">
        <v>32</v>
      </c>
      <c r="F26" s="9"/>
      <c r="G26" s="9"/>
      <c r="H26" s="9"/>
      <c r="I26" s="11"/>
      <c r="J26" s="11"/>
      <c r="K26" s="11"/>
      <c r="L26" s="11"/>
      <c r="M26" s="43"/>
      <c r="N26" s="44"/>
      <c r="O26" s="17">
        <v>2</v>
      </c>
      <c r="P26" s="11"/>
      <c r="Q26" s="11"/>
      <c r="R26" s="18"/>
      <c r="S26" s="17">
        <v>2</v>
      </c>
      <c r="T26" s="35" t="s">
        <v>60</v>
      </c>
      <c r="U26" s="16"/>
      <c r="V26" s="73"/>
      <c r="W26" s="76"/>
      <c r="X26" s="16"/>
      <c r="Y26" s="73"/>
      <c r="Z26" s="76"/>
      <c r="AA26" s="16"/>
      <c r="AB26" s="9"/>
      <c r="AC26" s="8"/>
      <c r="AD26" s="128" t="s">
        <v>165</v>
      </c>
      <c r="AE26" s="19" t="s">
        <v>209</v>
      </c>
    </row>
    <row r="27" spans="1:31" s="6" customFormat="1" ht="12.75">
      <c r="A27" s="134" t="s">
        <v>34</v>
      </c>
      <c r="B27" s="135"/>
      <c r="C27" s="22">
        <f aca="true" t="shared" si="4" ref="C27:H27">SUMIF(C12:C26,"=x",$O12:$O26)+SUMIF(C12:C26,"=x",$P12:$P26)+SUMIF(C12:C26,"=x",$Q12:$Q26)</f>
        <v>10</v>
      </c>
      <c r="D27" s="23">
        <f t="shared" si="4"/>
        <v>6</v>
      </c>
      <c r="E27" s="23">
        <f t="shared" si="4"/>
        <v>11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aca="true" t="shared" si="5" ref="I27:N27">SUMIF(I12:I25,"=x",$O12:$O25)+SUMIF(I12:I25,"=x",$P12:$P25)+SUMIF(I12:I25,"=x",$Q12:$Q25)</f>
        <v>0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45">
        <f t="shared" si="5"/>
        <v>0</v>
      </c>
      <c r="N27" s="46">
        <f t="shared" si="5"/>
        <v>0</v>
      </c>
      <c r="O27" s="136">
        <f>SUM(C27:N27)</f>
        <v>27</v>
      </c>
      <c r="P27" s="137"/>
      <c r="Q27" s="137"/>
      <c r="R27" s="137"/>
      <c r="S27" s="137"/>
      <c r="T27" s="138"/>
      <c r="U27" s="171"/>
      <c r="V27" s="172"/>
      <c r="W27" s="172"/>
      <c r="X27" s="172"/>
      <c r="Y27" s="172"/>
      <c r="Z27" s="172"/>
      <c r="AA27" s="172"/>
      <c r="AB27" s="172"/>
      <c r="AC27" s="172"/>
      <c r="AD27" s="172"/>
      <c r="AE27" s="173"/>
    </row>
    <row r="28" spans="1:31" s="6" customFormat="1" ht="12.75">
      <c r="A28" s="145" t="s">
        <v>35</v>
      </c>
      <c r="B28" s="146"/>
      <c r="C28" s="24">
        <f aca="true" t="shared" si="6" ref="C28:H28">SUMIF(C12:C26,"=x",$S12:$S26)</f>
        <v>12</v>
      </c>
      <c r="D28" s="25">
        <f t="shared" si="6"/>
        <v>6</v>
      </c>
      <c r="E28" s="25">
        <f t="shared" si="6"/>
        <v>11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aca="true" t="shared" si="7" ref="I28:N28">SUMIF(I12:I25,"=x",$S12:$S25)</f>
        <v>0</v>
      </c>
      <c r="J28" s="25">
        <f t="shared" si="7"/>
        <v>0</v>
      </c>
      <c r="K28" s="25">
        <f t="shared" si="7"/>
        <v>0</v>
      </c>
      <c r="L28" s="25">
        <f t="shared" si="7"/>
        <v>0</v>
      </c>
      <c r="M28" s="47">
        <f t="shared" si="7"/>
        <v>0</v>
      </c>
      <c r="N28" s="48">
        <f t="shared" si="7"/>
        <v>0</v>
      </c>
      <c r="O28" s="149">
        <f>SUM(C28:N28)</f>
        <v>29</v>
      </c>
      <c r="P28" s="150"/>
      <c r="Q28" s="150"/>
      <c r="R28" s="150"/>
      <c r="S28" s="150"/>
      <c r="T28" s="151"/>
      <c r="U28" s="166"/>
      <c r="V28" s="167"/>
      <c r="W28" s="167"/>
      <c r="X28" s="167"/>
      <c r="Y28" s="167"/>
      <c r="Z28" s="167"/>
      <c r="AA28" s="167"/>
      <c r="AB28" s="167"/>
      <c r="AC28" s="167"/>
      <c r="AD28" s="167"/>
      <c r="AE28" s="168"/>
    </row>
    <row r="29" spans="1:31" s="6" customFormat="1" ht="12.75">
      <c r="A29" s="147" t="s">
        <v>36</v>
      </c>
      <c r="B29" s="148"/>
      <c r="C29" s="20">
        <f aca="true" t="shared" si="8" ref="C29:N29">SUMPRODUCT(--(C12:C26="x"),--($T12:$T26="K(5)"))</f>
        <v>2</v>
      </c>
      <c r="D29" s="21">
        <f t="shared" si="8"/>
        <v>2</v>
      </c>
      <c r="E29" s="21">
        <f t="shared" si="8"/>
        <v>4</v>
      </c>
      <c r="F29" s="21">
        <f t="shared" si="8"/>
        <v>0</v>
      </c>
      <c r="G29" s="21">
        <f t="shared" si="8"/>
        <v>0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0</v>
      </c>
      <c r="L29" s="21">
        <f t="shared" si="8"/>
        <v>0</v>
      </c>
      <c r="M29" s="49">
        <f t="shared" si="8"/>
        <v>0</v>
      </c>
      <c r="N29" s="50">
        <f t="shared" si="8"/>
        <v>0</v>
      </c>
      <c r="O29" s="152">
        <f>SUM(C29:N29)</f>
        <v>8</v>
      </c>
      <c r="P29" s="153"/>
      <c r="Q29" s="153"/>
      <c r="R29" s="153"/>
      <c r="S29" s="153"/>
      <c r="T29" s="154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8"/>
    </row>
    <row r="30" spans="1:31" s="6" customFormat="1" ht="12.75">
      <c r="A30" s="156" t="s">
        <v>157</v>
      </c>
      <c r="B30" s="157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9"/>
    </row>
    <row r="31" spans="1:31" s="6" customFormat="1" ht="12.75">
      <c r="A31" s="99" t="s">
        <v>105</v>
      </c>
      <c r="B31" s="58" t="s">
        <v>106</v>
      </c>
      <c r="C31" s="63"/>
      <c r="D31" s="64"/>
      <c r="E31" s="64"/>
      <c r="F31" s="64" t="s">
        <v>32</v>
      </c>
      <c r="G31" s="64"/>
      <c r="H31" s="64"/>
      <c r="I31" s="11"/>
      <c r="J31" s="11"/>
      <c r="K31" s="11"/>
      <c r="L31" s="11"/>
      <c r="M31" s="43"/>
      <c r="N31" s="44"/>
      <c r="O31" s="66">
        <v>2</v>
      </c>
      <c r="P31" s="66"/>
      <c r="Q31" s="11"/>
      <c r="R31" s="18"/>
      <c r="S31" s="17">
        <v>3</v>
      </c>
      <c r="T31" s="35" t="s">
        <v>60</v>
      </c>
      <c r="U31" s="40" t="s">
        <v>180</v>
      </c>
      <c r="V31" s="70" t="str">
        <f>A13</f>
        <v>ktankealfok17ea</v>
      </c>
      <c r="W31" s="71" t="str">
        <f>B13</f>
        <v>Kémiai alapfogalmak előadás</v>
      </c>
      <c r="X31" s="29"/>
      <c r="Y31" s="70"/>
      <c r="Z31" s="71"/>
      <c r="AA31" s="29"/>
      <c r="AB31" s="28"/>
      <c r="AC31" s="36"/>
      <c r="AD31" s="130" t="s">
        <v>166</v>
      </c>
      <c r="AE31" s="67" t="s">
        <v>210</v>
      </c>
    </row>
    <row r="32" spans="1:31" s="6" customFormat="1" ht="12.75">
      <c r="A32" s="58" t="s">
        <v>107</v>
      </c>
      <c r="B32" s="110" t="s">
        <v>108</v>
      </c>
      <c r="C32" s="63"/>
      <c r="D32" s="64"/>
      <c r="E32" s="64"/>
      <c r="F32" s="64" t="s">
        <v>32</v>
      </c>
      <c r="G32" s="64"/>
      <c r="H32" s="64"/>
      <c r="I32" s="11"/>
      <c r="J32" s="11"/>
      <c r="K32" s="11"/>
      <c r="L32" s="11"/>
      <c r="M32" s="43"/>
      <c r="N32" s="44"/>
      <c r="O32" s="65">
        <v>2</v>
      </c>
      <c r="P32" s="66"/>
      <c r="Q32" s="11"/>
      <c r="R32" s="18"/>
      <c r="S32" s="65">
        <v>3</v>
      </c>
      <c r="T32" s="35" t="s">
        <v>60</v>
      </c>
      <c r="U32" s="26" t="s">
        <v>33</v>
      </c>
      <c r="V32" s="74" t="str">
        <f>A14</f>
        <v>ktankealfok17ga</v>
      </c>
      <c r="W32" s="77" t="str">
        <f>B14</f>
        <v>Kémiai alapfogalmak gyakorlat</v>
      </c>
      <c r="X32" s="29"/>
      <c r="Y32" s="70"/>
      <c r="Z32" s="71"/>
      <c r="AA32" s="29"/>
      <c r="AB32" s="28"/>
      <c r="AC32" s="36"/>
      <c r="AD32" s="130" t="s">
        <v>167</v>
      </c>
      <c r="AE32" s="67" t="s">
        <v>211</v>
      </c>
    </row>
    <row r="33" spans="1:31" s="6" customFormat="1" ht="12.75">
      <c r="A33" s="58" t="s">
        <v>109</v>
      </c>
      <c r="B33" s="110" t="s">
        <v>110</v>
      </c>
      <c r="C33" s="63"/>
      <c r="D33" s="64" t="s">
        <v>32</v>
      </c>
      <c r="E33" s="64"/>
      <c r="F33" s="64"/>
      <c r="G33" s="64"/>
      <c r="H33" s="64"/>
      <c r="I33" s="11"/>
      <c r="J33" s="11"/>
      <c r="K33" s="11"/>
      <c r="L33" s="11"/>
      <c r="M33" s="43"/>
      <c r="N33" s="44"/>
      <c r="O33" s="65"/>
      <c r="P33" s="66">
        <v>2</v>
      </c>
      <c r="Q33" s="11"/>
      <c r="R33" s="18"/>
      <c r="S33" s="17">
        <v>3</v>
      </c>
      <c r="T33" s="35" t="s">
        <v>59</v>
      </c>
      <c r="U33" s="26" t="s">
        <v>33</v>
      </c>
      <c r="V33" s="74" t="str">
        <f>A18</f>
        <v>ft1matfol1m17ea</v>
      </c>
      <c r="W33" s="77" t="str">
        <f>B18</f>
        <v>Matematika 1 (Elemi analízis 1)</v>
      </c>
      <c r="X33" s="29"/>
      <c r="Y33" s="70"/>
      <c r="Z33" s="71"/>
      <c r="AA33" s="29"/>
      <c r="AB33" s="28"/>
      <c r="AC33" s="36"/>
      <c r="AD33" s="113" t="s">
        <v>168</v>
      </c>
      <c r="AE33" s="129" t="s">
        <v>212</v>
      </c>
    </row>
    <row r="34" spans="1:31" s="6" customFormat="1" ht="12.75">
      <c r="A34" s="58" t="s">
        <v>111</v>
      </c>
      <c r="B34" s="96" t="s">
        <v>112</v>
      </c>
      <c r="C34" s="63"/>
      <c r="D34" s="64"/>
      <c r="E34" s="64" t="s">
        <v>32</v>
      </c>
      <c r="F34" s="64"/>
      <c r="G34" s="64"/>
      <c r="H34" s="64"/>
      <c r="I34" s="11"/>
      <c r="J34" s="11"/>
      <c r="K34" s="11"/>
      <c r="L34" s="11"/>
      <c r="M34" s="43"/>
      <c r="N34" s="44"/>
      <c r="O34" s="65">
        <v>2</v>
      </c>
      <c r="P34" s="66"/>
      <c r="Q34" s="11"/>
      <c r="R34" s="18"/>
      <c r="S34" s="65">
        <v>2</v>
      </c>
      <c r="T34" s="35" t="s">
        <v>60</v>
      </c>
      <c r="U34" s="26"/>
      <c r="V34" s="74"/>
      <c r="W34" s="77"/>
      <c r="X34" s="29"/>
      <c r="Y34" s="70"/>
      <c r="Z34" s="71"/>
      <c r="AA34" s="29"/>
      <c r="AB34" s="28"/>
      <c r="AC34" s="36"/>
      <c r="AD34" s="113" t="s">
        <v>169</v>
      </c>
      <c r="AE34" s="129" t="s">
        <v>213</v>
      </c>
    </row>
    <row r="35" spans="1:31" s="6" customFormat="1" ht="12.75">
      <c r="A35" s="92" t="s">
        <v>239</v>
      </c>
      <c r="B35" s="92" t="s">
        <v>240</v>
      </c>
      <c r="C35" s="63" t="s">
        <v>32</v>
      </c>
      <c r="D35" s="64"/>
      <c r="E35" s="64"/>
      <c r="F35" s="64"/>
      <c r="G35" s="64"/>
      <c r="H35" s="64"/>
      <c r="I35" s="11"/>
      <c r="J35" s="11"/>
      <c r="K35" s="11"/>
      <c r="L35" s="11"/>
      <c r="M35" s="43"/>
      <c r="N35" s="44"/>
      <c r="O35" s="65">
        <v>1</v>
      </c>
      <c r="P35" s="66"/>
      <c r="Q35" s="11"/>
      <c r="R35" s="18"/>
      <c r="S35" s="65">
        <v>1</v>
      </c>
      <c r="T35" s="35" t="s">
        <v>60</v>
      </c>
      <c r="U35" s="29"/>
      <c r="V35" s="70"/>
      <c r="W35" s="71"/>
      <c r="X35" s="29"/>
      <c r="Y35" s="70"/>
      <c r="Z35" s="71"/>
      <c r="AA35" s="29"/>
      <c r="AB35" s="28"/>
      <c r="AC35" s="36"/>
      <c r="AD35" s="113" t="s">
        <v>43</v>
      </c>
      <c r="AE35" s="129" t="s">
        <v>214</v>
      </c>
    </row>
    <row r="36" spans="1:31" s="6" customFormat="1" ht="12.75">
      <c r="A36" s="92" t="s">
        <v>241</v>
      </c>
      <c r="B36" s="92" t="s">
        <v>240</v>
      </c>
      <c r="C36" s="63" t="s">
        <v>32</v>
      </c>
      <c r="D36" s="64"/>
      <c r="E36" s="64"/>
      <c r="F36" s="64"/>
      <c r="G36" s="64"/>
      <c r="H36" s="64"/>
      <c r="I36" s="11"/>
      <c r="J36" s="11"/>
      <c r="K36" s="11"/>
      <c r="L36" s="11"/>
      <c r="M36" s="43"/>
      <c r="N36" s="44"/>
      <c r="O36" s="65"/>
      <c r="P36" s="66"/>
      <c r="Q36" s="11">
        <v>1</v>
      </c>
      <c r="R36" s="18"/>
      <c r="S36" s="65">
        <v>1</v>
      </c>
      <c r="T36" s="35" t="s">
        <v>59</v>
      </c>
      <c r="U36" s="26"/>
      <c r="V36" s="74"/>
      <c r="W36" s="77"/>
      <c r="X36" s="29"/>
      <c r="Y36" s="70"/>
      <c r="Z36" s="71"/>
      <c r="AA36" s="29"/>
      <c r="AB36" s="28"/>
      <c r="AC36" s="36"/>
      <c r="AD36" s="113" t="s">
        <v>170</v>
      </c>
      <c r="AE36" s="129" t="s">
        <v>185</v>
      </c>
    </row>
    <row r="37" spans="1:31" s="6" customFormat="1" ht="12.75">
      <c r="A37" s="92" t="s">
        <v>113</v>
      </c>
      <c r="B37" s="92" t="s">
        <v>184</v>
      </c>
      <c r="C37" s="63" t="s">
        <v>32</v>
      </c>
      <c r="D37" s="11"/>
      <c r="E37" s="64"/>
      <c r="F37" s="64"/>
      <c r="G37" s="64"/>
      <c r="H37" s="64"/>
      <c r="I37" s="11"/>
      <c r="J37" s="11"/>
      <c r="K37" s="11"/>
      <c r="L37" s="11"/>
      <c r="M37" s="43"/>
      <c r="N37" s="44"/>
      <c r="O37" s="17"/>
      <c r="P37" s="66">
        <v>1</v>
      </c>
      <c r="Q37" s="11"/>
      <c r="R37" s="18"/>
      <c r="S37" s="17">
        <v>1</v>
      </c>
      <c r="T37" s="35" t="s">
        <v>59</v>
      </c>
      <c r="U37" s="40" t="s">
        <v>180</v>
      </c>
      <c r="V37" s="70" t="str">
        <f>A36</f>
        <v>gx5t4002</v>
      </c>
      <c r="W37" s="71" t="str">
        <f>B36</f>
        <v>Ásványtan</v>
      </c>
      <c r="X37" s="29"/>
      <c r="Y37" s="70"/>
      <c r="Z37" s="71"/>
      <c r="AA37" s="29"/>
      <c r="AB37" s="28"/>
      <c r="AC37" s="36"/>
      <c r="AD37" s="113" t="s">
        <v>170</v>
      </c>
      <c r="AE37" s="67" t="s">
        <v>186</v>
      </c>
    </row>
    <row r="38" spans="1:31" s="6" customFormat="1" ht="12.75">
      <c r="A38" s="131" t="s">
        <v>183</v>
      </c>
      <c r="B38" s="92" t="s">
        <v>114</v>
      </c>
      <c r="C38" s="63"/>
      <c r="D38" s="11"/>
      <c r="E38" s="64"/>
      <c r="F38" s="64"/>
      <c r="G38" s="64" t="s">
        <v>32</v>
      </c>
      <c r="H38" s="64"/>
      <c r="I38" s="11"/>
      <c r="J38" s="11"/>
      <c r="K38" s="11"/>
      <c r="L38" s="11"/>
      <c r="M38" s="43"/>
      <c r="N38" s="44"/>
      <c r="O38" s="17"/>
      <c r="P38" s="66">
        <v>2</v>
      </c>
      <c r="Q38" s="11"/>
      <c r="R38" s="18"/>
      <c r="S38" s="65">
        <v>2</v>
      </c>
      <c r="T38" s="35" t="s">
        <v>59</v>
      </c>
      <c r="U38" s="26"/>
      <c r="V38" s="74"/>
      <c r="W38" s="77"/>
      <c r="X38" s="29"/>
      <c r="Y38" s="70"/>
      <c r="Z38" s="71"/>
      <c r="AA38" s="29"/>
      <c r="AB38" s="28"/>
      <c r="AC38" s="36"/>
      <c r="AD38" s="113" t="s">
        <v>171</v>
      </c>
      <c r="AE38" s="129" t="s">
        <v>187</v>
      </c>
    </row>
    <row r="39" spans="1:31" s="6" customFormat="1" ht="12.75">
      <c r="A39" s="58" t="s">
        <v>115</v>
      </c>
      <c r="B39" s="111" t="s">
        <v>116</v>
      </c>
      <c r="C39" s="63"/>
      <c r="D39" s="64"/>
      <c r="E39" s="64"/>
      <c r="F39" s="64"/>
      <c r="G39" s="64"/>
      <c r="H39" s="64"/>
      <c r="I39" s="11" t="s">
        <v>32</v>
      </c>
      <c r="J39" s="11"/>
      <c r="K39" s="11"/>
      <c r="L39" s="11"/>
      <c r="M39" s="43"/>
      <c r="N39" s="44"/>
      <c r="O39" s="65">
        <v>2</v>
      </c>
      <c r="P39" s="66"/>
      <c r="Q39" s="11"/>
      <c r="R39" s="18"/>
      <c r="S39" s="65">
        <v>2</v>
      </c>
      <c r="T39" s="35" t="s">
        <v>60</v>
      </c>
      <c r="U39" s="27" t="s">
        <v>44</v>
      </c>
      <c r="V39" s="68" t="str">
        <f>A13</f>
        <v>ktankealfok17ea</v>
      </c>
      <c r="W39" s="69" t="str">
        <f>B13</f>
        <v>Kémiai alapfogalmak előadás</v>
      </c>
      <c r="X39" s="29"/>
      <c r="Y39" s="70"/>
      <c r="Z39" s="71"/>
      <c r="AA39" s="29"/>
      <c r="AB39" s="28"/>
      <c r="AC39" s="36"/>
      <c r="AD39" s="113" t="s">
        <v>172</v>
      </c>
      <c r="AE39" s="67" t="s">
        <v>215</v>
      </c>
    </row>
    <row r="40" spans="1:31" s="6" customFormat="1" ht="12.75">
      <c r="A40" s="58" t="s">
        <v>117</v>
      </c>
      <c r="B40" s="112" t="s">
        <v>118</v>
      </c>
      <c r="C40" s="63"/>
      <c r="D40" s="64"/>
      <c r="E40" s="64"/>
      <c r="F40" s="64"/>
      <c r="G40" s="64"/>
      <c r="H40" s="64" t="s">
        <v>32</v>
      </c>
      <c r="I40" s="11"/>
      <c r="J40" s="11"/>
      <c r="K40" s="11"/>
      <c r="L40" s="11"/>
      <c r="M40" s="43"/>
      <c r="N40" s="44"/>
      <c r="O40" s="65"/>
      <c r="P40" s="66">
        <v>2</v>
      </c>
      <c r="Q40" s="11"/>
      <c r="R40" s="18"/>
      <c r="S40" s="65">
        <v>3</v>
      </c>
      <c r="T40" s="35" t="s">
        <v>59</v>
      </c>
      <c r="U40" s="27"/>
      <c r="V40" s="68"/>
      <c r="W40" s="69"/>
      <c r="X40" s="29"/>
      <c r="Y40" s="70"/>
      <c r="Z40" s="71"/>
      <c r="AA40" s="29"/>
      <c r="AB40" s="28"/>
      <c r="AC40" s="36"/>
      <c r="AD40" s="113" t="s">
        <v>173</v>
      </c>
      <c r="AE40" s="129" t="s">
        <v>216</v>
      </c>
    </row>
    <row r="41" spans="1:31" s="6" customFormat="1" ht="12.75">
      <c r="A41" s="99" t="s">
        <v>119</v>
      </c>
      <c r="B41" s="58" t="s">
        <v>120</v>
      </c>
      <c r="C41" s="65"/>
      <c r="D41" s="66"/>
      <c r="E41" s="11"/>
      <c r="F41" s="64" t="s">
        <v>32</v>
      </c>
      <c r="G41" s="64"/>
      <c r="H41" s="64"/>
      <c r="I41" s="11"/>
      <c r="J41" s="11"/>
      <c r="K41" s="11"/>
      <c r="L41" s="11"/>
      <c r="M41" s="43"/>
      <c r="N41" s="44"/>
      <c r="O41" s="65"/>
      <c r="P41" s="66"/>
      <c r="Q41" s="11">
        <v>4</v>
      </c>
      <c r="R41" s="18"/>
      <c r="S41" s="65">
        <v>4</v>
      </c>
      <c r="T41" s="35" t="s">
        <v>59</v>
      </c>
      <c r="U41" s="29"/>
      <c r="V41" s="70"/>
      <c r="W41" s="71"/>
      <c r="X41" s="29"/>
      <c r="Y41" s="70"/>
      <c r="Z41" s="71"/>
      <c r="AA41" s="29"/>
      <c r="AB41" s="28"/>
      <c r="AC41" s="36"/>
      <c r="AD41" s="113" t="s">
        <v>160</v>
      </c>
      <c r="AE41" s="129" t="s">
        <v>217</v>
      </c>
    </row>
    <row r="42" spans="1:31" s="6" customFormat="1" ht="12.75">
      <c r="A42" s="132" t="s">
        <v>242</v>
      </c>
      <c r="B42" s="93" t="s">
        <v>243</v>
      </c>
      <c r="C42" s="17"/>
      <c r="D42" s="11" t="s">
        <v>32</v>
      </c>
      <c r="E42" s="11"/>
      <c r="F42" s="11"/>
      <c r="G42" s="11"/>
      <c r="H42" s="11"/>
      <c r="I42" s="11"/>
      <c r="J42" s="11"/>
      <c r="K42" s="11"/>
      <c r="L42" s="11"/>
      <c r="M42" s="11"/>
      <c r="N42" s="35"/>
      <c r="O42" s="17">
        <v>1</v>
      </c>
      <c r="P42" s="11"/>
      <c r="Q42" s="11"/>
      <c r="R42" s="18"/>
      <c r="S42" s="17">
        <v>1</v>
      </c>
      <c r="T42" s="35" t="s">
        <v>60</v>
      </c>
      <c r="U42" s="26" t="s">
        <v>33</v>
      </c>
      <c r="V42" s="74" t="str">
        <f>A35</f>
        <v>gx5t1002</v>
      </c>
      <c r="W42" s="77" t="str">
        <f>B35</f>
        <v>Ásványtan</v>
      </c>
      <c r="X42" s="29"/>
      <c r="Y42" s="70"/>
      <c r="Z42" s="71"/>
      <c r="AA42" s="29"/>
      <c r="AB42" s="28"/>
      <c r="AC42" s="36"/>
      <c r="AD42" s="113" t="s">
        <v>174</v>
      </c>
      <c r="AE42" s="91" t="s">
        <v>246</v>
      </c>
    </row>
    <row r="43" spans="1:31" s="6" customFormat="1" ht="12.75">
      <c r="A43" s="132" t="s">
        <v>244</v>
      </c>
      <c r="B43" s="93" t="s">
        <v>245</v>
      </c>
      <c r="C43" s="17"/>
      <c r="D43" s="11" t="s">
        <v>32</v>
      </c>
      <c r="E43" s="11"/>
      <c r="F43" s="11"/>
      <c r="G43" s="11"/>
      <c r="H43" s="11"/>
      <c r="I43" s="11"/>
      <c r="J43" s="11"/>
      <c r="K43" s="11"/>
      <c r="L43" s="11"/>
      <c r="M43" s="11"/>
      <c r="N43" s="35"/>
      <c r="O43" s="17"/>
      <c r="P43" s="11"/>
      <c r="Q43" s="11">
        <v>1</v>
      </c>
      <c r="R43" s="18"/>
      <c r="S43" s="17">
        <v>1</v>
      </c>
      <c r="T43" s="35" t="s">
        <v>59</v>
      </c>
      <c r="U43" s="26"/>
      <c r="V43" s="74"/>
      <c r="W43" s="77"/>
      <c r="X43" s="29"/>
      <c r="Y43" s="70"/>
      <c r="Z43" s="71"/>
      <c r="AA43" s="29"/>
      <c r="AB43" s="28"/>
      <c r="AC43" s="36"/>
      <c r="AD43" s="113" t="s">
        <v>175</v>
      </c>
      <c r="AE43" s="91" t="s">
        <v>247</v>
      </c>
    </row>
    <row r="44" spans="1:31" s="6" customFormat="1" ht="12.75">
      <c r="A44" s="58" t="s">
        <v>121</v>
      </c>
      <c r="B44" s="113" t="s">
        <v>122</v>
      </c>
      <c r="C44" s="65"/>
      <c r="D44" s="66"/>
      <c r="E44" s="64"/>
      <c r="F44" s="64"/>
      <c r="G44" s="64"/>
      <c r="H44" s="64" t="s">
        <v>32</v>
      </c>
      <c r="I44" s="11"/>
      <c r="J44" s="11"/>
      <c r="K44" s="11"/>
      <c r="L44" s="11"/>
      <c r="M44" s="89"/>
      <c r="N44" s="88"/>
      <c r="O44" s="65">
        <v>2</v>
      </c>
      <c r="P44" s="66"/>
      <c r="Q44" s="11"/>
      <c r="R44" s="18"/>
      <c r="S44" s="65">
        <v>2</v>
      </c>
      <c r="T44" s="35" t="s">
        <v>60</v>
      </c>
      <c r="U44" s="27" t="s">
        <v>44</v>
      </c>
      <c r="V44" s="68" t="str">
        <f>A34</f>
        <v>bevbiol3b17ea</v>
      </c>
      <c r="W44" s="69" t="str">
        <f>B34</f>
        <v>Bevezetés a biológiába 3</v>
      </c>
      <c r="X44" s="40" t="s">
        <v>180</v>
      </c>
      <c r="Y44" s="70" t="str">
        <f>A45</f>
        <v>ktanmikrobb17la</v>
      </c>
      <c r="Z44" s="71" t="str">
        <f>B45</f>
        <v>Mikrobiológia laborgyakorlat </v>
      </c>
      <c r="AA44" s="29"/>
      <c r="AB44" s="28"/>
      <c r="AC44" s="36"/>
      <c r="AD44" s="113" t="s">
        <v>176</v>
      </c>
      <c r="AE44" s="129" t="s">
        <v>218</v>
      </c>
    </row>
    <row r="45" spans="1:31" s="6" customFormat="1" ht="12.75">
      <c r="A45" s="58" t="s">
        <v>123</v>
      </c>
      <c r="B45" s="113" t="s">
        <v>124</v>
      </c>
      <c r="C45" s="65"/>
      <c r="D45" s="66"/>
      <c r="E45" s="64"/>
      <c r="F45" s="64"/>
      <c r="G45" s="64"/>
      <c r="H45" s="64" t="s">
        <v>32</v>
      </c>
      <c r="I45" s="11"/>
      <c r="J45" s="11"/>
      <c r="K45" s="11"/>
      <c r="L45" s="11"/>
      <c r="M45" s="89"/>
      <c r="N45" s="88"/>
      <c r="O45" s="65"/>
      <c r="P45" s="66"/>
      <c r="Q45" s="11">
        <v>1</v>
      </c>
      <c r="R45" s="18"/>
      <c r="S45" s="65">
        <v>3</v>
      </c>
      <c r="T45" s="35" t="s">
        <v>59</v>
      </c>
      <c r="U45" s="40" t="s">
        <v>180</v>
      </c>
      <c r="V45" s="70" t="str">
        <f>A34</f>
        <v>bevbiol3b17ea</v>
      </c>
      <c r="W45" s="71" t="str">
        <f>B34</f>
        <v>Bevezetés a biológiába 3</v>
      </c>
      <c r="X45" s="40" t="s">
        <v>180</v>
      </c>
      <c r="Y45" s="70" t="str">
        <f>A44</f>
        <v>ktanmikrobb17ea</v>
      </c>
      <c r="Z45" s="71" t="str">
        <f>B44</f>
        <v>Általános mikrobiológia előadás </v>
      </c>
      <c r="AA45" s="29"/>
      <c r="AB45" s="28"/>
      <c r="AC45" s="36"/>
      <c r="AD45" s="113" t="s">
        <v>176</v>
      </c>
      <c r="AE45" s="129" t="s">
        <v>219</v>
      </c>
    </row>
    <row r="46" spans="1:31" s="6" customFormat="1" ht="12.75">
      <c r="A46" s="58" t="s">
        <v>125</v>
      </c>
      <c r="B46" s="92" t="s">
        <v>126</v>
      </c>
      <c r="C46" s="65"/>
      <c r="D46" s="66"/>
      <c r="E46" s="64"/>
      <c r="F46" s="64"/>
      <c r="G46" s="64"/>
      <c r="H46" s="64"/>
      <c r="I46" s="11" t="s">
        <v>32</v>
      </c>
      <c r="J46" s="11"/>
      <c r="K46" s="11"/>
      <c r="L46" s="11"/>
      <c r="M46" s="89"/>
      <c r="N46" s="88"/>
      <c r="O46" s="65">
        <v>3</v>
      </c>
      <c r="P46" s="66"/>
      <c r="Q46" s="11"/>
      <c r="R46" s="18"/>
      <c r="S46" s="65">
        <v>3</v>
      </c>
      <c r="T46" s="35" t="s">
        <v>60</v>
      </c>
      <c r="U46" s="27" t="s">
        <v>44</v>
      </c>
      <c r="V46" s="68" t="str">
        <f>A31</f>
        <v>ktanaltkek17ea</v>
      </c>
      <c r="W46" s="69" t="str">
        <f>B31</f>
        <v>Általános kémia előadás </v>
      </c>
      <c r="X46" s="27"/>
      <c r="Y46" s="68"/>
      <c r="Z46" s="69"/>
      <c r="AA46" s="29"/>
      <c r="AB46" s="28"/>
      <c r="AC46" s="36"/>
      <c r="AD46" s="113" t="s">
        <v>177</v>
      </c>
      <c r="AE46" s="129" t="s">
        <v>220</v>
      </c>
    </row>
    <row r="47" spans="1:31" s="6" customFormat="1" ht="12.75">
      <c r="A47" s="96" t="s">
        <v>189</v>
      </c>
      <c r="B47" s="92" t="s">
        <v>127</v>
      </c>
      <c r="C47" s="65"/>
      <c r="D47" s="66"/>
      <c r="E47" s="64"/>
      <c r="F47" s="64"/>
      <c r="G47" s="64" t="s">
        <v>32</v>
      </c>
      <c r="H47" s="64"/>
      <c r="I47" s="11"/>
      <c r="J47" s="11"/>
      <c r="K47" s="11"/>
      <c r="L47" s="11"/>
      <c r="M47" s="89"/>
      <c r="N47" s="88"/>
      <c r="O47" s="65"/>
      <c r="P47" s="66"/>
      <c r="Q47" s="11">
        <v>3</v>
      </c>
      <c r="R47" s="18"/>
      <c r="S47" s="65">
        <v>3</v>
      </c>
      <c r="T47" s="35" t="s">
        <v>59</v>
      </c>
      <c r="U47" s="26"/>
      <c r="V47" s="74"/>
      <c r="W47" s="77"/>
      <c r="X47" s="29"/>
      <c r="Y47" s="70"/>
      <c r="Z47" s="71"/>
      <c r="AA47" s="29"/>
      <c r="AB47" s="28"/>
      <c r="AC47" s="36"/>
      <c r="AD47" s="113" t="s">
        <v>171</v>
      </c>
      <c r="AE47" s="129" t="s">
        <v>188</v>
      </c>
    </row>
    <row r="48" spans="1:31" s="6" customFormat="1" ht="12.75">
      <c r="A48" s="58" t="s">
        <v>128</v>
      </c>
      <c r="B48" s="109" t="s">
        <v>129</v>
      </c>
      <c r="C48" s="65"/>
      <c r="D48" s="66"/>
      <c r="E48" s="64"/>
      <c r="F48" s="64"/>
      <c r="G48" s="64" t="s">
        <v>32</v>
      </c>
      <c r="H48" s="64"/>
      <c r="I48" s="11"/>
      <c r="J48" s="11"/>
      <c r="K48" s="11"/>
      <c r="L48" s="11"/>
      <c r="M48" s="89"/>
      <c r="N48" s="88"/>
      <c r="O48" s="65"/>
      <c r="P48" s="66">
        <v>3</v>
      </c>
      <c r="Q48" s="11"/>
      <c r="R48" s="18"/>
      <c r="S48" s="65">
        <v>3</v>
      </c>
      <c r="T48" s="35" t="s">
        <v>59</v>
      </c>
      <c r="U48" s="26"/>
      <c r="V48" s="74"/>
      <c r="W48" s="77"/>
      <c r="X48" s="29"/>
      <c r="Y48" s="70"/>
      <c r="Z48" s="71"/>
      <c r="AA48" s="29"/>
      <c r="AB48" s="28"/>
      <c r="AC48" s="36"/>
      <c r="AD48" s="113" t="s">
        <v>178</v>
      </c>
      <c r="AE48" s="129" t="s">
        <v>221</v>
      </c>
    </row>
    <row r="49" spans="1:31" s="6" customFormat="1" ht="12.75">
      <c r="A49" s="58" t="s">
        <v>130</v>
      </c>
      <c r="B49" s="92" t="s">
        <v>131</v>
      </c>
      <c r="C49" s="65"/>
      <c r="D49" s="66"/>
      <c r="E49" s="64"/>
      <c r="F49" s="64"/>
      <c r="G49" s="64"/>
      <c r="H49" s="64"/>
      <c r="I49" s="11"/>
      <c r="J49" s="11" t="s">
        <v>32</v>
      </c>
      <c r="K49" s="11"/>
      <c r="L49" s="11"/>
      <c r="M49" s="89"/>
      <c r="N49" s="88"/>
      <c r="O49" s="65">
        <v>2</v>
      </c>
      <c r="P49" s="66"/>
      <c r="Q49" s="11"/>
      <c r="R49" s="18"/>
      <c r="S49" s="65">
        <v>3</v>
      </c>
      <c r="T49" s="35" t="s">
        <v>60</v>
      </c>
      <c r="U49" s="27" t="s">
        <v>44</v>
      </c>
      <c r="V49" s="68" t="str">
        <f>A16</f>
        <v>ktanbevkta17ea</v>
      </c>
      <c r="W49" s="69" t="str">
        <f>B16</f>
        <v>Bevezetés a környezettudományba</v>
      </c>
      <c r="X49" s="29"/>
      <c r="Y49" s="70"/>
      <c r="Z49" s="71"/>
      <c r="AA49" s="29"/>
      <c r="AB49" s="28"/>
      <c r="AC49" s="36"/>
      <c r="AD49" s="113" t="s">
        <v>161</v>
      </c>
      <c r="AE49" s="129" t="s">
        <v>222</v>
      </c>
    </row>
    <row r="50" spans="1:31" s="6" customFormat="1" ht="12.75">
      <c r="A50" s="92" t="s">
        <v>132</v>
      </c>
      <c r="B50" s="92" t="s">
        <v>133</v>
      </c>
      <c r="C50" s="65"/>
      <c r="D50" s="66"/>
      <c r="E50" s="64"/>
      <c r="F50" s="64"/>
      <c r="G50" s="64"/>
      <c r="H50" s="64" t="s">
        <v>32</v>
      </c>
      <c r="I50" s="11"/>
      <c r="J50" s="11"/>
      <c r="K50" s="11"/>
      <c r="L50" s="11"/>
      <c r="M50" s="89"/>
      <c r="N50" s="88"/>
      <c r="O50" s="65"/>
      <c r="P50" s="66">
        <v>1</v>
      </c>
      <c r="Q50" s="11"/>
      <c r="R50" s="18"/>
      <c r="S50" s="65">
        <v>1</v>
      </c>
      <c r="T50" s="35" t="s">
        <v>59</v>
      </c>
      <c r="U50" s="26" t="s">
        <v>33</v>
      </c>
      <c r="V50" s="74" t="str">
        <f>A17</f>
        <v>ktannovallb17ga</v>
      </c>
      <c r="W50" s="77" t="str">
        <f>B17</f>
        <v>Növény- és állatismeret </v>
      </c>
      <c r="X50" s="26" t="s">
        <v>33</v>
      </c>
      <c r="Y50" s="74" t="str">
        <f>A26</f>
        <v>ktangeol1g17ea</v>
      </c>
      <c r="Z50" s="77" t="str">
        <f>B26</f>
        <v>Geológiai alapok 1. </v>
      </c>
      <c r="AA50" s="29"/>
      <c r="AB50" s="28"/>
      <c r="AC50" s="36"/>
      <c r="AD50" s="113" t="s">
        <v>171</v>
      </c>
      <c r="AE50" s="129" t="s">
        <v>238</v>
      </c>
    </row>
    <row r="51" spans="1:31" s="6" customFormat="1" ht="12.75">
      <c r="A51" s="92" t="s">
        <v>190</v>
      </c>
      <c r="B51" s="92" t="s">
        <v>134</v>
      </c>
      <c r="C51" s="65"/>
      <c r="D51" s="66"/>
      <c r="E51" s="64"/>
      <c r="F51" s="64"/>
      <c r="G51" s="64"/>
      <c r="H51" s="64"/>
      <c r="I51" s="11"/>
      <c r="J51" s="11" t="s">
        <v>32</v>
      </c>
      <c r="K51" s="11"/>
      <c r="L51" s="11"/>
      <c r="M51" s="89"/>
      <c r="N51" s="88"/>
      <c r="O51" s="65"/>
      <c r="P51" s="66">
        <v>1</v>
      </c>
      <c r="Q51" s="11"/>
      <c r="R51" s="18"/>
      <c r="S51" s="65">
        <v>1</v>
      </c>
      <c r="T51" s="35" t="s">
        <v>59</v>
      </c>
      <c r="U51" s="26"/>
      <c r="V51" s="74"/>
      <c r="W51" s="77"/>
      <c r="X51" s="29"/>
      <c r="Y51" s="70"/>
      <c r="Z51" s="71"/>
      <c r="AA51" s="29"/>
      <c r="AB51" s="28"/>
      <c r="AC51" s="36"/>
      <c r="AD51" s="113" t="s">
        <v>171</v>
      </c>
      <c r="AE51" s="129" t="s">
        <v>223</v>
      </c>
    </row>
    <row r="52" spans="1:31" s="6" customFormat="1" ht="12.75">
      <c r="A52" s="58" t="s">
        <v>135</v>
      </c>
      <c r="B52" s="113" t="s">
        <v>136</v>
      </c>
      <c r="C52" s="65"/>
      <c r="D52" s="66"/>
      <c r="E52" s="64"/>
      <c r="F52" s="64"/>
      <c r="G52" s="64" t="s">
        <v>32</v>
      </c>
      <c r="H52" s="64"/>
      <c r="I52" s="11"/>
      <c r="J52" s="11"/>
      <c r="K52" s="11"/>
      <c r="L52" s="11"/>
      <c r="M52" s="89"/>
      <c r="N52" s="88"/>
      <c r="O52" s="65">
        <v>2</v>
      </c>
      <c r="P52" s="66"/>
      <c r="Q52" s="11"/>
      <c r="R52" s="18"/>
      <c r="S52" s="65">
        <v>2</v>
      </c>
      <c r="T52" s="35" t="s">
        <v>60</v>
      </c>
      <c r="U52" s="27" t="s">
        <v>44</v>
      </c>
      <c r="V52" s="68" t="str">
        <f>A17</f>
        <v>ktannovallb17ga</v>
      </c>
      <c r="W52" s="69" t="str">
        <f>B17</f>
        <v>Növény- és állatismeret </v>
      </c>
      <c r="X52" s="29"/>
      <c r="Y52" s="70"/>
      <c r="Z52" s="71"/>
      <c r="AA52" s="29"/>
      <c r="AB52" s="28"/>
      <c r="AC52" s="36"/>
      <c r="AD52" s="113" t="s">
        <v>61</v>
      </c>
      <c r="AE52" s="129" t="s">
        <v>224</v>
      </c>
    </row>
    <row r="53" spans="1:31" s="6" customFormat="1" ht="12.75">
      <c r="A53" s="105" t="s">
        <v>137</v>
      </c>
      <c r="B53" s="115" t="s">
        <v>138</v>
      </c>
      <c r="C53" s="65"/>
      <c r="D53" s="66"/>
      <c r="E53" s="64"/>
      <c r="F53" s="64"/>
      <c r="G53" s="64" t="s">
        <v>32</v>
      </c>
      <c r="H53" s="64"/>
      <c r="I53" s="11"/>
      <c r="J53" s="11"/>
      <c r="K53" s="11"/>
      <c r="L53" s="11"/>
      <c r="M53" s="43"/>
      <c r="N53" s="44"/>
      <c r="O53" s="65">
        <v>2</v>
      </c>
      <c r="P53" s="66"/>
      <c r="Q53" s="11"/>
      <c r="R53" s="18"/>
      <c r="S53" s="65">
        <v>2</v>
      </c>
      <c r="T53" s="35" t="s">
        <v>60</v>
      </c>
      <c r="U53" s="116" t="s">
        <v>44</v>
      </c>
      <c r="V53" s="68" t="str">
        <f>A17</f>
        <v>ktannovallb17ga</v>
      </c>
      <c r="W53" s="69" t="str">
        <f>B17</f>
        <v>Növény- és állatismeret </v>
      </c>
      <c r="X53" s="30"/>
      <c r="Y53" s="74"/>
      <c r="Z53" s="77"/>
      <c r="AA53" s="29"/>
      <c r="AB53" s="28"/>
      <c r="AC53" s="36"/>
      <c r="AD53" s="113" t="s">
        <v>66</v>
      </c>
      <c r="AE53" s="129" t="s">
        <v>225</v>
      </c>
    </row>
    <row r="54" spans="1:31" s="6" customFormat="1" ht="12.75">
      <c r="A54" s="92" t="s">
        <v>191</v>
      </c>
      <c r="B54" s="92" t="s">
        <v>139</v>
      </c>
      <c r="C54" s="63"/>
      <c r="D54" s="64"/>
      <c r="E54" s="64"/>
      <c r="F54" s="64"/>
      <c r="G54" s="64"/>
      <c r="H54" s="11"/>
      <c r="I54" s="11" t="s">
        <v>32</v>
      </c>
      <c r="J54" s="11"/>
      <c r="K54" s="11"/>
      <c r="L54" s="11"/>
      <c r="M54" s="89"/>
      <c r="N54" s="88"/>
      <c r="O54" s="65">
        <v>2</v>
      </c>
      <c r="P54" s="66"/>
      <c r="Q54" s="11"/>
      <c r="R54" s="18"/>
      <c r="S54" s="17">
        <v>2</v>
      </c>
      <c r="T54" s="35" t="s">
        <v>60</v>
      </c>
      <c r="U54" s="37"/>
      <c r="V54" s="75"/>
      <c r="W54" s="78"/>
      <c r="X54" s="40"/>
      <c r="Y54" s="86"/>
      <c r="Z54" s="90"/>
      <c r="AA54" s="40"/>
      <c r="AB54" s="84"/>
      <c r="AC54" s="85"/>
      <c r="AD54" s="113" t="s">
        <v>171</v>
      </c>
      <c r="AE54" s="19" t="s">
        <v>226</v>
      </c>
    </row>
    <row r="55" spans="1:31" s="6" customFormat="1" ht="12.75">
      <c r="A55" s="100" t="s">
        <v>140</v>
      </c>
      <c r="B55" s="114" t="s">
        <v>141</v>
      </c>
      <c r="C55" s="63"/>
      <c r="D55" s="64"/>
      <c r="E55" s="64"/>
      <c r="F55" s="64"/>
      <c r="G55" s="64"/>
      <c r="H55" s="64"/>
      <c r="I55" s="11"/>
      <c r="J55" s="11" t="s">
        <v>32</v>
      </c>
      <c r="K55" s="11"/>
      <c r="L55" s="11"/>
      <c r="M55" s="89"/>
      <c r="N55" s="88"/>
      <c r="O55" s="17"/>
      <c r="P55" s="66">
        <v>2</v>
      </c>
      <c r="Q55" s="11"/>
      <c r="R55" s="18"/>
      <c r="S55" s="17">
        <v>3</v>
      </c>
      <c r="T55" s="35" t="s">
        <v>59</v>
      </c>
      <c r="U55" s="117"/>
      <c r="V55" s="59"/>
      <c r="W55" s="91"/>
      <c r="X55" s="40"/>
      <c r="Y55" s="86"/>
      <c r="Z55" s="90"/>
      <c r="AA55" s="40"/>
      <c r="AB55" s="84"/>
      <c r="AC55" s="85"/>
      <c r="AD55" s="113" t="s">
        <v>171</v>
      </c>
      <c r="AE55" s="62" t="s">
        <v>227</v>
      </c>
    </row>
    <row r="56" spans="1:31" s="6" customFormat="1" ht="12.75">
      <c r="A56" s="92" t="s">
        <v>192</v>
      </c>
      <c r="B56" s="92" t="s">
        <v>142</v>
      </c>
      <c r="C56" s="63"/>
      <c r="D56" s="64"/>
      <c r="E56" s="64"/>
      <c r="F56" s="64"/>
      <c r="G56" s="64"/>
      <c r="H56" s="11"/>
      <c r="I56" s="11"/>
      <c r="J56" s="11" t="s">
        <v>32</v>
      </c>
      <c r="K56" s="11"/>
      <c r="L56" s="11"/>
      <c r="M56" s="89"/>
      <c r="N56" s="88"/>
      <c r="O56" s="17"/>
      <c r="P56" s="66">
        <v>2</v>
      </c>
      <c r="Q56" s="11"/>
      <c r="R56" s="18"/>
      <c r="S56" s="65">
        <v>2</v>
      </c>
      <c r="T56" s="35" t="s">
        <v>59</v>
      </c>
      <c r="U56" s="39" t="s">
        <v>44</v>
      </c>
      <c r="V56" s="82" t="str">
        <f>A54</f>
        <v>aa5t1060</v>
      </c>
      <c r="W56" s="83" t="str">
        <f>B54</f>
        <v>Regionális természetismeret 1</v>
      </c>
      <c r="X56" s="40"/>
      <c r="Y56" s="86"/>
      <c r="Z56" s="90"/>
      <c r="AA56" s="40"/>
      <c r="AB56" s="84"/>
      <c r="AC56" s="85"/>
      <c r="AD56" s="59" t="s">
        <v>171</v>
      </c>
      <c r="AE56" s="81" t="s">
        <v>228</v>
      </c>
    </row>
    <row r="57" spans="1:31" s="6" customFormat="1" ht="12.75">
      <c r="A57" s="92" t="s">
        <v>193</v>
      </c>
      <c r="B57" s="92" t="s">
        <v>143</v>
      </c>
      <c r="C57" s="63"/>
      <c r="D57" s="64" t="s">
        <v>32</v>
      </c>
      <c r="E57" s="64"/>
      <c r="F57" s="64"/>
      <c r="G57" s="64"/>
      <c r="H57" s="64"/>
      <c r="I57" s="11"/>
      <c r="J57" s="11"/>
      <c r="K57" s="11"/>
      <c r="L57" s="11"/>
      <c r="M57" s="89"/>
      <c r="N57" s="88"/>
      <c r="O57" s="17"/>
      <c r="P57" s="66">
        <v>3</v>
      </c>
      <c r="Q57" s="11"/>
      <c r="R57" s="18"/>
      <c r="S57" s="17">
        <v>3</v>
      </c>
      <c r="T57" s="35" t="s">
        <v>59</v>
      </c>
      <c r="U57" s="16"/>
      <c r="V57" s="73"/>
      <c r="W57" s="76"/>
      <c r="X57" s="40"/>
      <c r="Y57" s="86"/>
      <c r="Z57" s="90"/>
      <c r="AA57" s="40"/>
      <c r="AB57" s="84"/>
      <c r="AC57" s="85"/>
      <c r="AD57" s="59" t="s">
        <v>179</v>
      </c>
      <c r="AE57" s="81" t="s">
        <v>229</v>
      </c>
    </row>
    <row r="58" spans="1:31" s="6" customFormat="1" ht="12.75">
      <c r="A58" s="134" t="s">
        <v>34</v>
      </c>
      <c r="B58" s="135"/>
      <c r="C58" s="22">
        <f aca="true" t="shared" si="9" ref="C58:H58">SUMIF(C31:C57,"=x",$O31:$O57)+SUMIF(C31:C57,"=x",$P31:$P57)+SUMIF(C31:C57,"=x",$Q31:$Q57)</f>
        <v>3</v>
      </c>
      <c r="D58" s="23">
        <f t="shared" si="9"/>
        <v>7</v>
      </c>
      <c r="E58" s="23">
        <f t="shared" si="9"/>
        <v>2</v>
      </c>
      <c r="F58" s="23">
        <f t="shared" si="9"/>
        <v>8</v>
      </c>
      <c r="G58" s="23">
        <f t="shared" si="9"/>
        <v>12</v>
      </c>
      <c r="H58" s="23">
        <f t="shared" si="9"/>
        <v>6</v>
      </c>
      <c r="I58" s="23">
        <f aca="true" t="shared" si="10" ref="I58:N58">SUMIF(I31:I53,"=x",$O31:$O53)+SUMIF(I31:I53,"=x",$P31:$P53)+SUMIF(I31:I53,"=x",$Q31:$Q53)</f>
        <v>5</v>
      </c>
      <c r="J58" s="23">
        <f t="shared" si="10"/>
        <v>3</v>
      </c>
      <c r="K58" s="23">
        <f t="shared" si="10"/>
        <v>0</v>
      </c>
      <c r="L58" s="23">
        <f t="shared" si="10"/>
        <v>0</v>
      </c>
      <c r="M58" s="45">
        <f t="shared" si="10"/>
        <v>0</v>
      </c>
      <c r="N58" s="46">
        <f t="shared" si="10"/>
        <v>0</v>
      </c>
      <c r="O58" s="136">
        <f>SUM(C58:N58)</f>
        <v>46</v>
      </c>
      <c r="P58" s="137"/>
      <c r="Q58" s="137"/>
      <c r="R58" s="137"/>
      <c r="S58" s="137"/>
      <c r="T58" s="138"/>
      <c r="U58" s="171"/>
      <c r="V58" s="172"/>
      <c r="W58" s="172"/>
      <c r="X58" s="172"/>
      <c r="Y58" s="172"/>
      <c r="Z58" s="172"/>
      <c r="AA58" s="172"/>
      <c r="AB58" s="172"/>
      <c r="AC58" s="172"/>
      <c r="AD58" s="172"/>
      <c r="AE58" s="173"/>
    </row>
    <row r="59" spans="1:31" s="6" customFormat="1" ht="12.75">
      <c r="A59" s="145" t="s">
        <v>35</v>
      </c>
      <c r="B59" s="146"/>
      <c r="C59" s="24">
        <f aca="true" t="shared" si="11" ref="C59:N59">SUMIF(C31:C57,"=x",$S31:$S57)</f>
        <v>3</v>
      </c>
      <c r="D59" s="25">
        <f t="shared" si="11"/>
        <v>8</v>
      </c>
      <c r="E59" s="25">
        <f t="shared" si="11"/>
        <v>2</v>
      </c>
      <c r="F59" s="25">
        <f t="shared" si="11"/>
        <v>10</v>
      </c>
      <c r="G59" s="25">
        <f t="shared" si="11"/>
        <v>12</v>
      </c>
      <c r="H59" s="25">
        <f t="shared" si="11"/>
        <v>9</v>
      </c>
      <c r="I59" s="25">
        <f t="shared" si="11"/>
        <v>7</v>
      </c>
      <c r="J59" s="25">
        <f t="shared" si="11"/>
        <v>9</v>
      </c>
      <c r="K59" s="25">
        <f t="shared" si="11"/>
        <v>0</v>
      </c>
      <c r="L59" s="25">
        <f t="shared" si="11"/>
        <v>0</v>
      </c>
      <c r="M59" s="47">
        <f t="shared" si="11"/>
        <v>0</v>
      </c>
      <c r="N59" s="47">
        <f t="shared" si="11"/>
        <v>0</v>
      </c>
      <c r="O59" s="149">
        <f>SUM(C59:N59)</f>
        <v>60</v>
      </c>
      <c r="P59" s="150"/>
      <c r="Q59" s="150"/>
      <c r="R59" s="150"/>
      <c r="S59" s="150"/>
      <c r="T59" s="151"/>
      <c r="U59" s="166"/>
      <c r="V59" s="167"/>
      <c r="W59" s="167"/>
      <c r="X59" s="167"/>
      <c r="Y59" s="167"/>
      <c r="Z59" s="167"/>
      <c r="AA59" s="167"/>
      <c r="AB59" s="167"/>
      <c r="AC59" s="167"/>
      <c r="AD59" s="167"/>
      <c r="AE59" s="168"/>
    </row>
    <row r="60" spans="1:31" s="6" customFormat="1" ht="12.75">
      <c r="A60" s="147" t="s">
        <v>36</v>
      </c>
      <c r="B60" s="148"/>
      <c r="C60" s="20">
        <f aca="true" t="shared" si="12" ref="C60:N60">SUMPRODUCT(--(C31:C57="x"),--($T31:$T57="K(5)"))</f>
        <v>1</v>
      </c>
      <c r="D60" s="21">
        <f t="shared" si="12"/>
        <v>1</v>
      </c>
      <c r="E60" s="21">
        <f t="shared" si="12"/>
        <v>1</v>
      </c>
      <c r="F60" s="21">
        <f t="shared" si="12"/>
        <v>2</v>
      </c>
      <c r="G60" s="21">
        <f t="shared" si="12"/>
        <v>2</v>
      </c>
      <c r="H60" s="21">
        <f t="shared" si="12"/>
        <v>1</v>
      </c>
      <c r="I60" s="21">
        <f t="shared" si="12"/>
        <v>3</v>
      </c>
      <c r="J60" s="21">
        <f t="shared" si="12"/>
        <v>1</v>
      </c>
      <c r="K60" s="21">
        <f t="shared" si="12"/>
        <v>0</v>
      </c>
      <c r="L60" s="21">
        <f t="shared" si="12"/>
        <v>0</v>
      </c>
      <c r="M60" s="49">
        <f t="shared" si="12"/>
        <v>0</v>
      </c>
      <c r="N60" s="50">
        <f t="shared" si="12"/>
        <v>0</v>
      </c>
      <c r="O60" s="152">
        <f>SUM(C60:N60)</f>
        <v>12</v>
      </c>
      <c r="P60" s="153"/>
      <c r="Q60" s="153"/>
      <c r="R60" s="153"/>
      <c r="S60" s="153"/>
      <c r="T60" s="154"/>
      <c r="U60" s="166"/>
      <c r="V60" s="167"/>
      <c r="W60" s="167"/>
      <c r="X60" s="167"/>
      <c r="Y60" s="167"/>
      <c r="Z60" s="167"/>
      <c r="AA60" s="167"/>
      <c r="AB60" s="167"/>
      <c r="AC60" s="167"/>
      <c r="AD60" s="167"/>
      <c r="AE60" s="168"/>
    </row>
    <row r="61" spans="1:31" s="6" customFormat="1" ht="12.75">
      <c r="A61" s="156" t="s">
        <v>152</v>
      </c>
      <c r="B61" s="157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9"/>
    </row>
    <row r="62" spans="1:31" s="6" customFormat="1" ht="12.75">
      <c r="A62" s="92" t="s">
        <v>144</v>
      </c>
      <c r="B62" s="92" t="s">
        <v>145</v>
      </c>
      <c r="C62" s="16"/>
      <c r="D62" s="9"/>
      <c r="E62" s="9"/>
      <c r="F62" s="9"/>
      <c r="G62" s="11"/>
      <c r="H62" s="9" t="s">
        <v>32</v>
      </c>
      <c r="I62" s="11"/>
      <c r="J62" s="11"/>
      <c r="K62" s="11"/>
      <c r="L62" s="11"/>
      <c r="M62" s="43"/>
      <c r="N62" s="44"/>
      <c r="O62" s="17">
        <v>1</v>
      </c>
      <c r="P62" s="66"/>
      <c r="Q62" s="11"/>
      <c r="R62" s="18"/>
      <c r="S62" s="17">
        <v>1</v>
      </c>
      <c r="T62" s="35" t="s">
        <v>60</v>
      </c>
      <c r="U62" s="40"/>
      <c r="V62" s="86"/>
      <c r="W62" s="90"/>
      <c r="X62" s="40"/>
      <c r="Y62" s="86"/>
      <c r="Z62" s="90"/>
      <c r="AA62" s="40"/>
      <c r="AB62" s="84"/>
      <c r="AC62" s="85"/>
      <c r="AD62" s="62" t="s">
        <v>171</v>
      </c>
      <c r="AE62" s="62" t="s">
        <v>230</v>
      </c>
    </row>
    <row r="63" spans="1:31" s="6" customFormat="1" ht="12.75">
      <c r="A63" s="92" t="s">
        <v>146</v>
      </c>
      <c r="B63" s="92" t="s">
        <v>147</v>
      </c>
      <c r="C63" s="16"/>
      <c r="D63" s="9"/>
      <c r="E63" s="9"/>
      <c r="F63" s="9"/>
      <c r="G63" s="9"/>
      <c r="H63" s="9" t="s">
        <v>32</v>
      </c>
      <c r="I63" s="11"/>
      <c r="J63" s="11"/>
      <c r="K63" s="11"/>
      <c r="L63" s="11"/>
      <c r="M63" s="89"/>
      <c r="N63" s="88"/>
      <c r="O63" s="65"/>
      <c r="P63" s="66">
        <v>3</v>
      </c>
      <c r="Q63" s="11"/>
      <c r="R63" s="18"/>
      <c r="S63" s="65">
        <v>3</v>
      </c>
      <c r="T63" s="35" t="s">
        <v>59</v>
      </c>
      <c r="U63" s="40"/>
      <c r="V63" s="86"/>
      <c r="W63" s="90"/>
      <c r="X63" s="40"/>
      <c r="Y63" s="86"/>
      <c r="Z63" s="90"/>
      <c r="AA63" s="40"/>
      <c r="AB63" s="84"/>
      <c r="AC63" s="85"/>
      <c r="AD63" s="62" t="s">
        <v>171</v>
      </c>
      <c r="AE63" s="62" t="s">
        <v>231</v>
      </c>
    </row>
    <row r="64" spans="1:31" s="6" customFormat="1" ht="12.75">
      <c r="A64" s="92" t="s">
        <v>148</v>
      </c>
      <c r="B64" s="92" t="s">
        <v>149</v>
      </c>
      <c r="C64" s="16"/>
      <c r="D64" s="9"/>
      <c r="E64" s="9"/>
      <c r="F64" s="9"/>
      <c r="G64" s="9"/>
      <c r="H64" s="9"/>
      <c r="I64" s="11" t="s">
        <v>32</v>
      </c>
      <c r="J64" s="11"/>
      <c r="K64" s="11"/>
      <c r="L64" s="11"/>
      <c r="M64" s="89"/>
      <c r="N64" s="88"/>
      <c r="O64" s="17">
        <v>1</v>
      </c>
      <c r="P64" s="66"/>
      <c r="Q64" s="11"/>
      <c r="R64" s="18"/>
      <c r="S64" s="17">
        <v>1</v>
      </c>
      <c r="T64" s="35" t="s">
        <v>60</v>
      </c>
      <c r="U64" s="16" t="s">
        <v>33</v>
      </c>
      <c r="V64" s="73" t="str">
        <f>A62</f>
        <v>pa5t1001</v>
      </c>
      <c r="W64" s="76" t="str">
        <f>B62</f>
        <v>A természetismeret-környezettan tanítás módszertana 1 ea. (természetismeret)</v>
      </c>
      <c r="X64" s="40"/>
      <c r="Y64" s="86"/>
      <c r="Z64" s="90"/>
      <c r="AA64" s="40"/>
      <c r="AB64" s="84"/>
      <c r="AC64" s="85"/>
      <c r="AD64" s="62" t="s">
        <v>171</v>
      </c>
      <c r="AE64" s="62" t="s">
        <v>232</v>
      </c>
    </row>
    <row r="65" spans="1:31" s="6" customFormat="1" ht="12.75">
      <c r="A65" s="92" t="s">
        <v>150</v>
      </c>
      <c r="B65" s="92" t="s">
        <v>151</v>
      </c>
      <c r="C65" s="16"/>
      <c r="D65" s="9"/>
      <c r="E65" s="9"/>
      <c r="F65" s="9"/>
      <c r="G65" s="9"/>
      <c r="H65" s="9"/>
      <c r="I65" s="11" t="s">
        <v>32</v>
      </c>
      <c r="J65" s="11"/>
      <c r="K65" s="11"/>
      <c r="L65" s="11"/>
      <c r="M65" s="43"/>
      <c r="N65" s="44"/>
      <c r="O65" s="65"/>
      <c r="P65" s="66">
        <v>3</v>
      </c>
      <c r="Q65" s="11"/>
      <c r="R65" s="18"/>
      <c r="S65" s="65">
        <v>3</v>
      </c>
      <c r="T65" s="35" t="s">
        <v>59</v>
      </c>
      <c r="U65" s="16" t="s">
        <v>33</v>
      </c>
      <c r="V65" s="73" t="str">
        <f>A62</f>
        <v>pa5t1001</v>
      </c>
      <c r="W65" s="76" t="str">
        <f>B62</f>
        <v>A természetismeret-környezettan tanítás módszertana 1 ea. (természetismeret)</v>
      </c>
      <c r="X65" s="40"/>
      <c r="Y65" s="86"/>
      <c r="Z65" s="90"/>
      <c r="AA65" s="40"/>
      <c r="AB65" s="84"/>
      <c r="AC65" s="85"/>
      <c r="AD65" s="62" t="s">
        <v>171</v>
      </c>
      <c r="AE65" s="90" t="s">
        <v>233</v>
      </c>
    </row>
    <row r="66" spans="1:31" s="6" customFormat="1" ht="12.75">
      <c r="A66" s="134" t="s">
        <v>34</v>
      </c>
      <c r="B66" s="135"/>
      <c r="C66" s="22">
        <f aca="true" t="shared" si="13" ref="C66:N66">SUMIF(C62:C65,"=x",$O62:$O65)+SUMIF(C62:C65,"=x",$P62:$P65)+SUMIF(C62:C65,"=x",$Q62:$Q65)</f>
        <v>0</v>
      </c>
      <c r="D66" s="23">
        <f t="shared" si="13"/>
        <v>0</v>
      </c>
      <c r="E66" s="23">
        <f t="shared" si="13"/>
        <v>0</v>
      </c>
      <c r="F66" s="23">
        <f t="shared" si="13"/>
        <v>0</v>
      </c>
      <c r="G66" s="23">
        <f t="shared" si="13"/>
        <v>0</v>
      </c>
      <c r="H66" s="23">
        <f t="shared" si="13"/>
        <v>4</v>
      </c>
      <c r="I66" s="23">
        <f t="shared" si="13"/>
        <v>4</v>
      </c>
      <c r="J66" s="23">
        <f t="shared" si="13"/>
        <v>0</v>
      </c>
      <c r="K66" s="23">
        <f t="shared" si="13"/>
        <v>0</v>
      </c>
      <c r="L66" s="23">
        <f t="shared" si="13"/>
        <v>0</v>
      </c>
      <c r="M66" s="45">
        <f t="shared" si="13"/>
        <v>0</v>
      </c>
      <c r="N66" s="46">
        <f t="shared" si="13"/>
        <v>0</v>
      </c>
      <c r="O66" s="136">
        <f>SUM(C66:N66)</f>
        <v>8</v>
      </c>
      <c r="P66" s="137"/>
      <c r="Q66" s="137"/>
      <c r="R66" s="137"/>
      <c r="S66" s="137"/>
      <c r="T66" s="138"/>
      <c r="U66" s="171"/>
      <c r="V66" s="172"/>
      <c r="W66" s="172"/>
      <c r="X66" s="172"/>
      <c r="Y66" s="172"/>
      <c r="Z66" s="172"/>
      <c r="AA66" s="172"/>
      <c r="AB66" s="172"/>
      <c r="AC66" s="172"/>
      <c r="AD66" s="172"/>
      <c r="AE66" s="173"/>
    </row>
    <row r="67" spans="1:31" s="6" customFormat="1" ht="12.75">
      <c r="A67" s="145" t="s">
        <v>35</v>
      </c>
      <c r="B67" s="146"/>
      <c r="C67" s="24">
        <f aca="true" t="shared" si="14" ref="C67:N67">SUMIF(C62:C65,"=x",$S62:$S65)</f>
        <v>0</v>
      </c>
      <c r="D67" s="25">
        <f t="shared" si="14"/>
        <v>0</v>
      </c>
      <c r="E67" s="25">
        <f t="shared" si="14"/>
        <v>0</v>
      </c>
      <c r="F67" s="25">
        <f t="shared" si="14"/>
        <v>0</v>
      </c>
      <c r="G67" s="25">
        <f t="shared" si="14"/>
        <v>0</v>
      </c>
      <c r="H67" s="25">
        <f t="shared" si="14"/>
        <v>4</v>
      </c>
      <c r="I67" s="25">
        <f t="shared" si="14"/>
        <v>4</v>
      </c>
      <c r="J67" s="25">
        <f t="shared" si="14"/>
        <v>0</v>
      </c>
      <c r="K67" s="25">
        <f t="shared" si="14"/>
        <v>0</v>
      </c>
      <c r="L67" s="25">
        <f t="shared" si="14"/>
        <v>0</v>
      </c>
      <c r="M67" s="47">
        <f t="shared" si="14"/>
        <v>0</v>
      </c>
      <c r="N67" s="48">
        <f t="shared" si="14"/>
        <v>0</v>
      </c>
      <c r="O67" s="149">
        <f>SUM(C67:N67)</f>
        <v>8</v>
      </c>
      <c r="P67" s="150"/>
      <c r="Q67" s="150"/>
      <c r="R67" s="150"/>
      <c r="S67" s="150"/>
      <c r="T67" s="151"/>
      <c r="U67" s="166"/>
      <c r="V67" s="167"/>
      <c r="W67" s="167"/>
      <c r="X67" s="167"/>
      <c r="Y67" s="167"/>
      <c r="Z67" s="167"/>
      <c r="AA67" s="167"/>
      <c r="AB67" s="167"/>
      <c r="AC67" s="167"/>
      <c r="AD67" s="167"/>
      <c r="AE67" s="168"/>
    </row>
    <row r="68" spans="1:31" s="6" customFormat="1" ht="12.75">
      <c r="A68" s="147" t="s">
        <v>36</v>
      </c>
      <c r="B68" s="148"/>
      <c r="C68" s="20">
        <f aca="true" t="shared" si="15" ref="C68:N68">SUMPRODUCT(--(C62:C65="x"),--($T62:$T65="K(5)"))</f>
        <v>0</v>
      </c>
      <c r="D68" s="21">
        <f t="shared" si="15"/>
        <v>0</v>
      </c>
      <c r="E68" s="21">
        <f t="shared" si="15"/>
        <v>0</v>
      </c>
      <c r="F68" s="21">
        <f t="shared" si="15"/>
        <v>0</v>
      </c>
      <c r="G68" s="21">
        <f t="shared" si="15"/>
        <v>0</v>
      </c>
      <c r="H68" s="21">
        <f t="shared" si="15"/>
        <v>1</v>
      </c>
      <c r="I68" s="21">
        <f t="shared" si="15"/>
        <v>1</v>
      </c>
      <c r="J68" s="21">
        <f t="shared" si="15"/>
        <v>0</v>
      </c>
      <c r="K68" s="21">
        <f t="shared" si="15"/>
        <v>0</v>
      </c>
      <c r="L68" s="21">
        <f t="shared" si="15"/>
        <v>0</v>
      </c>
      <c r="M68" s="49">
        <f t="shared" si="15"/>
        <v>0</v>
      </c>
      <c r="N68" s="50">
        <f t="shared" si="15"/>
        <v>0</v>
      </c>
      <c r="O68" s="152">
        <f>SUM(C68:N68)</f>
        <v>2</v>
      </c>
      <c r="P68" s="153"/>
      <c r="Q68" s="153"/>
      <c r="R68" s="153"/>
      <c r="S68" s="153"/>
      <c r="T68" s="154"/>
      <c r="U68" s="166"/>
      <c r="V68" s="167"/>
      <c r="W68" s="167"/>
      <c r="X68" s="167"/>
      <c r="Y68" s="167"/>
      <c r="Z68" s="167"/>
      <c r="AA68" s="167"/>
      <c r="AB68" s="167"/>
      <c r="AC68" s="167"/>
      <c r="AD68" s="167"/>
      <c r="AE68" s="168"/>
    </row>
    <row r="69" spans="1:31" s="6" customFormat="1" ht="12.75">
      <c r="A69" s="156" t="s">
        <v>37</v>
      </c>
      <c r="B69" s="157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9"/>
    </row>
    <row r="70" spans="1:31" s="6" customFormat="1" ht="12.75">
      <c r="A70" s="86" t="s">
        <v>153</v>
      </c>
      <c r="B70" s="93" t="s">
        <v>38</v>
      </c>
      <c r="C70" s="17"/>
      <c r="D70" s="11"/>
      <c r="E70" s="11"/>
      <c r="F70" s="11"/>
      <c r="G70" s="11"/>
      <c r="H70" s="11"/>
      <c r="I70" s="9"/>
      <c r="J70" s="9" t="s">
        <v>32</v>
      </c>
      <c r="K70" s="55" t="s">
        <v>55</v>
      </c>
      <c r="L70" s="9"/>
      <c r="M70" s="89"/>
      <c r="N70" s="88"/>
      <c r="O70" s="17"/>
      <c r="P70" s="11"/>
      <c r="Q70" s="11"/>
      <c r="R70" s="18"/>
      <c r="S70" s="17">
        <v>2</v>
      </c>
      <c r="T70" s="35" t="s">
        <v>60</v>
      </c>
      <c r="U70" s="39"/>
      <c r="V70" s="31"/>
      <c r="W70" s="38"/>
      <c r="X70" s="37"/>
      <c r="Y70" s="31"/>
      <c r="Z70" s="38"/>
      <c r="AA70" s="37"/>
      <c r="AB70" s="31"/>
      <c r="AC70" s="38"/>
      <c r="AD70" s="62" t="s">
        <v>43</v>
      </c>
      <c r="AE70" s="91" t="s">
        <v>234</v>
      </c>
    </row>
    <row r="71" spans="1:31" s="6" customFormat="1" ht="12.75">
      <c r="A71" s="134" t="s">
        <v>34</v>
      </c>
      <c r="B71" s="135"/>
      <c r="C71" s="121">
        <f aca="true" t="shared" si="16" ref="C71:K71">SUMIF(C70:C70,"=x",$O70:$O70)+SUMIF(C70:C70,"=x",$P70:$P70)+SUMIF(C70:C70,"=x",$Q70:$Q70)</f>
        <v>0</v>
      </c>
      <c r="D71" s="119">
        <f t="shared" si="16"/>
        <v>0</v>
      </c>
      <c r="E71" s="119">
        <f t="shared" si="16"/>
        <v>0</v>
      </c>
      <c r="F71" s="119">
        <f t="shared" si="16"/>
        <v>0</v>
      </c>
      <c r="G71" s="119">
        <f t="shared" si="16"/>
        <v>0</v>
      </c>
      <c r="H71" s="119">
        <f t="shared" si="16"/>
        <v>0</v>
      </c>
      <c r="I71" s="23">
        <f t="shared" si="16"/>
        <v>0</v>
      </c>
      <c r="J71" s="23">
        <f t="shared" si="16"/>
        <v>0</v>
      </c>
      <c r="K71" s="23">
        <f t="shared" si="16"/>
        <v>0</v>
      </c>
      <c r="L71" s="23"/>
      <c r="M71" s="45">
        <f>SUMIF(M70:M70,"=x",$O70:$O70)+SUMIF(M70:M70,"=x",$P70:$P70)+SUMIF(M70:M70,"=x",$Q70:$Q70)</f>
        <v>0</v>
      </c>
      <c r="N71" s="46">
        <f>SUMIF(N70:N70,"=x",$O70:$O70)+SUMIF(N70:N70,"=x",$P70:$P70)+SUMIF(N70:N70,"=x",$Q70:$Q70)</f>
        <v>0</v>
      </c>
      <c r="O71" s="136">
        <f>SUM(C71:N71)</f>
        <v>0</v>
      </c>
      <c r="P71" s="137"/>
      <c r="Q71" s="137"/>
      <c r="R71" s="137"/>
      <c r="S71" s="137"/>
      <c r="T71" s="138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3"/>
    </row>
    <row r="72" spans="1:31" s="6" customFormat="1" ht="12.75">
      <c r="A72" s="145" t="s">
        <v>35</v>
      </c>
      <c r="B72" s="146"/>
      <c r="C72" s="122">
        <f aca="true" t="shared" si="17" ref="C72:K72">SUMIF(C70:C70,"=x",$S70:$S70)</f>
        <v>0</v>
      </c>
      <c r="D72" s="123">
        <f t="shared" si="17"/>
        <v>0</v>
      </c>
      <c r="E72" s="123">
        <f t="shared" si="17"/>
        <v>0</v>
      </c>
      <c r="F72" s="123">
        <f t="shared" si="17"/>
        <v>0</v>
      </c>
      <c r="G72" s="123">
        <f t="shared" si="17"/>
        <v>0</v>
      </c>
      <c r="H72" s="123">
        <f t="shared" si="17"/>
        <v>0</v>
      </c>
      <c r="I72" s="25">
        <f t="shared" si="17"/>
        <v>0</v>
      </c>
      <c r="J72" s="25">
        <f t="shared" si="17"/>
        <v>2</v>
      </c>
      <c r="K72" s="25">
        <f t="shared" si="17"/>
        <v>0</v>
      </c>
      <c r="L72" s="25"/>
      <c r="M72" s="47">
        <f>SUMIF(M70:M70,"=x",$S70:$S70)</f>
        <v>0</v>
      </c>
      <c r="N72" s="48">
        <f>SUMIF(N70:N70,"=x",$S70:$S70)</f>
        <v>0</v>
      </c>
      <c r="O72" s="149">
        <f>SUM(C72:N72)</f>
        <v>2</v>
      </c>
      <c r="P72" s="150"/>
      <c r="Q72" s="150"/>
      <c r="R72" s="150"/>
      <c r="S72" s="150"/>
      <c r="T72" s="151"/>
      <c r="U72" s="166"/>
      <c r="V72" s="167"/>
      <c r="W72" s="167"/>
      <c r="X72" s="167"/>
      <c r="Y72" s="167"/>
      <c r="Z72" s="167"/>
      <c r="AA72" s="167"/>
      <c r="AB72" s="167"/>
      <c r="AC72" s="167"/>
      <c r="AD72" s="167"/>
      <c r="AE72" s="168"/>
    </row>
    <row r="73" spans="1:31" s="6" customFormat="1" ht="12.75">
      <c r="A73" s="147" t="s">
        <v>36</v>
      </c>
      <c r="B73" s="148"/>
      <c r="C73" s="124">
        <f aca="true" t="shared" si="18" ref="C73:K73">SUMPRODUCT(--(C70:C70="x"),--($T70:$T70="K"))</f>
        <v>0</v>
      </c>
      <c r="D73" s="125">
        <f t="shared" si="18"/>
        <v>0</v>
      </c>
      <c r="E73" s="125">
        <f t="shared" si="18"/>
        <v>0</v>
      </c>
      <c r="F73" s="125">
        <f t="shared" si="18"/>
        <v>0</v>
      </c>
      <c r="G73" s="125">
        <f t="shared" si="18"/>
        <v>0</v>
      </c>
      <c r="H73" s="125">
        <f t="shared" si="18"/>
        <v>0</v>
      </c>
      <c r="I73" s="21">
        <f t="shared" si="18"/>
        <v>0</v>
      </c>
      <c r="J73" s="21">
        <f t="shared" si="18"/>
        <v>0</v>
      </c>
      <c r="K73" s="21">
        <f t="shared" si="18"/>
        <v>0</v>
      </c>
      <c r="L73" s="21"/>
      <c r="M73" s="49">
        <f>SUMPRODUCT(--(M70:M70="x"),--($T70:$T70="K"))</f>
        <v>0</v>
      </c>
      <c r="N73" s="50">
        <f>SUMPRODUCT(--(N70:N70="x"),--($T70:$T70="K"))</f>
        <v>0</v>
      </c>
      <c r="O73" s="152">
        <f>SUM(C73:N73)</f>
        <v>0</v>
      </c>
      <c r="P73" s="153"/>
      <c r="Q73" s="153"/>
      <c r="R73" s="153"/>
      <c r="S73" s="153"/>
      <c r="T73" s="154"/>
      <c r="U73" s="166"/>
      <c r="V73" s="167"/>
      <c r="W73" s="167"/>
      <c r="X73" s="167"/>
      <c r="Y73" s="167"/>
      <c r="Z73" s="167"/>
      <c r="AA73" s="167"/>
      <c r="AB73" s="167"/>
      <c r="AC73" s="167"/>
      <c r="AD73" s="167"/>
      <c r="AE73" s="168"/>
    </row>
    <row r="74" spans="1:31" s="6" customFormat="1" ht="12.75">
      <c r="A74" s="156" t="s">
        <v>39</v>
      </c>
      <c r="B74" s="15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3"/>
    </row>
    <row r="75" spans="1:31" s="6" customFormat="1" ht="12.75">
      <c r="A75" s="92" t="s">
        <v>154</v>
      </c>
      <c r="B75" s="93" t="s">
        <v>56</v>
      </c>
      <c r="C75" s="17"/>
      <c r="D75" s="11"/>
      <c r="E75" s="11"/>
      <c r="F75" s="11"/>
      <c r="G75" s="11"/>
      <c r="H75" s="11"/>
      <c r="I75" s="9" t="s">
        <v>55</v>
      </c>
      <c r="J75" s="9" t="s">
        <v>32</v>
      </c>
      <c r="K75" s="55" t="s">
        <v>55</v>
      </c>
      <c r="L75" s="9"/>
      <c r="M75" s="89"/>
      <c r="N75" s="88"/>
      <c r="O75" s="17"/>
      <c r="P75" s="11">
        <v>2</v>
      </c>
      <c r="Q75" s="11"/>
      <c r="R75" s="18"/>
      <c r="S75" s="17">
        <v>2</v>
      </c>
      <c r="T75" s="35" t="s">
        <v>59</v>
      </c>
      <c r="U75" s="16"/>
      <c r="V75" s="73"/>
      <c r="W75" s="76"/>
      <c r="X75" s="17"/>
      <c r="Y75" s="11"/>
      <c r="Z75" s="35"/>
      <c r="AA75" s="40"/>
      <c r="AB75" s="84"/>
      <c r="AC75" s="87"/>
      <c r="AD75" s="62" t="s">
        <v>171</v>
      </c>
      <c r="AE75" s="87" t="s">
        <v>235</v>
      </c>
    </row>
    <row r="76" spans="1:31" s="6" customFormat="1" ht="12.75">
      <c r="A76" s="92" t="s">
        <v>155</v>
      </c>
      <c r="B76" s="93" t="s">
        <v>41</v>
      </c>
      <c r="C76" s="17"/>
      <c r="D76" s="11"/>
      <c r="E76" s="11"/>
      <c r="F76" s="11"/>
      <c r="G76" s="11"/>
      <c r="H76" s="11"/>
      <c r="I76" s="9"/>
      <c r="J76" s="9"/>
      <c r="K76" s="9" t="s">
        <v>32</v>
      </c>
      <c r="L76" s="55" t="s">
        <v>55</v>
      </c>
      <c r="M76" s="89"/>
      <c r="N76" s="88"/>
      <c r="O76" s="17"/>
      <c r="P76" s="11">
        <v>1</v>
      </c>
      <c r="Q76" s="11"/>
      <c r="R76" s="18"/>
      <c r="S76" s="17">
        <v>1</v>
      </c>
      <c r="T76" s="35" t="s">
        <v>63</v>
      </c>
      <c r="U76" s="40"/>
      <c r="V76" s="84"/>
      <c r="W76" s="87"/>
      <c r="X76" s="40"/>
      <c r="Y76" s="84"/>
      <c r="Z76" s="87"/>
      <c r="AA76" s="40"/>
      <c r="AB76" s="84"/>
      <c r="AC76" s="87"/>
      <c r="AD76" s="62" t="s">
        <v>171</v>
      </c>
      <c r="AE76" s="87" t="s">
        <v>236</v>
      </c>
    </row>
    <row r="77" spans="1:31" s="6" customFormat="1" ht="12.75">
      <c r="A77" s="92" t="s">
        <v>156</v>
      </c>
      <c r="B77" s="93" t="s">
        <v>40</v>
      </c>
      <c r="C77" s="17"/>
      <c r="D77" s="11"/>
      <c r="E77" s="11"/>
      <c r="F77" s="11"/>
      <c r="G77" s="11"/>
      <c r="H77" s="11"/>
      <c r="I77" s="9"/>
      <c r="J77" s="9"/>
      <c r="K77" s="9"/>
      <c r="L77" s="9" t="s">
        <v>32</v>
      </c>
      <c r="M77" s="60" t="s">
        <v>55</v>
      </c>
      <c r="N77" s="88"/>
      <c r="O77" s="17"/>
      <c r="P77" s="11">
        <v>1</v>
      </c>
      <c r="Q77" s="11"/>
      <c r="R77" s="18"/>
      <c r="S77" s="17">
        <v>1</v>
      </c>
      <c r="T77" s="35" t="s">
        <v>63</v>
      </c>
      <c r="U77" s="16"/>
      <c r="V77" s="9"/>
      <c r="W77" s="87"/>
      <c r="X77" s="40"/>
      <c r="Y77" s="84"/>
      <c r="Z77" s="87"/>
      <c r="AA77" s="40"/>
      <c r="AB77" s="84"/>
      <c r="AC77" s="87"/>
      <c r="AD77" s="62" t="s">
        <v>171</v>
      </c>
      <c r="AE77" s="87" t="s">
        <v>237</v>
      </c>
    </row>
    <row r="78" spans="1:31" s="6" customFormat="1" ht="12.75">
      <c r="A78" s="134" t="s">
        <v>34</v>
      </c>
      <c r="B78" s="135"/>
      <c r="C78" s="121">
        <f aca="true" t="shared" si="19" ref="C78:N78">SUMIF(C75:C77,"=x",$O75:$O77)+SUMIF(C75:C77,"=x",$P75:$P77)+SUMIF(C75:C77,"=x",$Q75:$Q77)</f>
        <v>0</v>
      </c>
      <c r="D78" s="119">
        <f t="shared" si="19"/>
        <v>0</v>
      </c>
      <c r="E78" s="119">
        <f t="shared" si="19"/>
        <v>0</v>
      </c>
      <c r="F78" s="119">
        <f t="shared" si="19"/>
        <v>0</v>
      </c>
      <c r="G78" s="119">
        <f t="shared" si="19"/>
        <v>0</v>
      </c>
      <c r="H78" s="119">
        <f t="shared" si="19"/>
        <v>0</v>
      </c>
      <c r="I78" s="23">
        <f t="shared" si="19"/>
        <v>0</v>
      </c>
      <c r="J78" s="23">
        <f t="shared" si="19"/>
        <v>2</v>
      </c>
      <c r="K78" s="23">
        <f t="shared" si="19"/>
        <v>1</v>
      </c>
      <c r="L78" s="23">
        <f t="shared" si="19"/>
        <v>1</v>
      </c>
      <c r="M78" s="45">
        <f t="shared" si="19"/>
        <v>0</v>
      </c>
      <c r="N78" s="46">
        <f t="shared" si="19"/>
        <v>0</v>
      </c>
      <c r="O78" s="136">
        <f>SUM(C78:N78)</f>
        <v>4</v>
      </c>
      <c r="P78" s="137"/>
      <c r="Q78" s="137"/>
      <c r="R78" s="137"/>
      <c r="S78" s="137"/>
      <c r="T78" s="138"/>
      <c r="U78" s="171"/>
      <c r="V78" s="172"/>
      <c r="W78" s="172"/>
      <c r="X78" s="172"/>
      <c r="Y78" s="172"/>
      <c r="Z78" s="172"/>
      <c r="AA78" s="172"/>
      <c r="AB78" s="172"/>
      <c r="AC78" s="172"/>
      <c r="AD78" s="172"/>
      <c r="AE78" s="173"/>
    </row>
    <row r="79" spans="1:31" s="6" customFormat="1" ht="12.75">
      <c r="A79" s="145" t="s">
        <v>35</v>
      </c>
      <c r="B79" s="146"/>
      <c r="C79" s="122">
        <f aca="true" t="shared" si="20" ref="C79:N79">SUMIF(C75:C77,"=x",$S75:$S77)</f>
        <v>0</v>
      </c>
      <c r="D79" s="123">
        <f t="shared" si="20"/>
        <v>0</v>
      </c>
      <c r="E79" s="123">
        <f t="shared" si="20"/>
        <v>0</v>
      </c>
      <c r="F79" s="123">
        <f t="shared" si="20"/>
        <v>0</v>
      </c>
      <c r="G79" s="123">
        <f t="shared" si="20"/>
        <v>0</v>
      </c>
      <c r="H79" s="123">
        <f t="shared" si="20"/>
        <v>0</v>
      </c>
      <c r="I79" s="25">
        <f t="shared" si="20"/>
        <v>0</v>
      </c>
      <c r="J79" s="25">
        <f t="shared" si="20"/>
        <v>2</v>
      </c>
      <c r="K79" s="25">
        <f t="shared" si="20"/>
        <v>1</v>
      </c>
      <c r="L79" s="25">
        <f t="shared" si="20"/>
        <v>1</v>
      </c>
      <c r="M79" s="47">
        <f t="shared" si="20"/>
        <v>0</v>
      </c>
      <c r="N79" s="48">
        <f t="shared" si="20"/>
        <v>0</v>
      </c>
      <c r="O79" s="149">
        <f>SUM(C79:N79)</f>
        <v>4</v>
      </c>
      <c r="P79" s="150"/>
      <c r="Q79" s="150"/>
      <c r="R79" s="150"/>
      <c r="S79" s="150"/>
      <c r="T79" s="151"/>
      <c r="U79" s="166"/>
      <c r="V79" s="167"/>
      <c r="W79" s="167"/>
      <c r="X79" s="167"/>
      <c r="Y79" s="167"/>
      <c r="Z79" s="167"/>
      <c r="AA79" s="167"/>
      <c r="AB79" s="167"/>
      <c r="AC79" s="167"/>
      <c r="AD79" s="167"/>
      <c r="AE79" s="168"/>
    </row>
    <row r="80" spans="1:31" s="6" customFormat="1" ht="12.75">
      <c r="A80" s="147" t="s">
        <v>36</v>
      </c>
      <c r="B80" s="148"/>
      <c r="C80" s="124">
        <f>SUMPRODUCT(--(C75:C77="x"),--($T75:$T77="K"))</f>
        <v>0</v>
      </c>
      <c r="D80" s="125">
        <f aca="true" t="shared" si="21" ref="D80:N80">SUMPRODUCT(--(D75:D77="x"),--($T75:$T77="K"))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21">
        <f t="shared" si="21"/>
        <v>0</v>
      </c>
      <c r="J80" s="21">
        <f t="shared" si="21"/>
        <v>0</v>
      </c>
      <c r="K80" s="21">
        <f t="shared" si="21"/>
        <v>0</v>
      </c>
      <c r="L80" s="21">
        <f t="shared" si="21"/>
        <v>0</v>
      </c>
      <c r="M80" s="49">
        <f t="shared" si="21"/>
        <v>0</v>
      </c>
      <c r="N80" s="50">
        <f t="shared" si="21"/>
        <v>0</v>
      </c>
      <c r="O80" s="152">
        <f>SUM(C80:N80)</f>
        <v>0</v>
      </c>
      <c r="P80" s="153"/>
      <c r="Q80" s="153"/>
      <c r="R80" s="153"/>
      <c r="S80" s="153"/>
      <c r="T80" s="154"/>
      <c r="U80" s="166"/>
      <c r="V80" s="167"/>
      <c r="W80" s="167"/>
      <c r="X80" s="167"/>
      <c r="Y80" s="167"/>
      <c r="Z80" s="167"/>
      <c r="AA80" s="167"/>
      <c r="AB80" s="167"/>
      <c r="AC80" s="167"/>
      <c r="AD80" s="167"/>
      <c r="AE80" s="168"/>
    </row>
    <row r="81" spans="1:31" s="6" customFormat="1" ht="12.75">
      <c r="A81" s="156" t="s">
        <v>9</v>
      </c>
      <c r="B81" s="15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9"/>
    </row>
    <row r="82" spans="1:31" s="6" customFormat="1" ht="12.75">
      <c r="A82" s="134" t="s">
        <v>34</v>
      </c>
      <c r="B82" s="135"/>
      <c r="C82" s="22">
        <f aca="true" t="shared" si="22" ref="C82:N83">SUMIF($A3:$A81,$A82,C3:C81)</f>
        <v>17</v>
      </c>
      <c r="D82" s="23">
        <f t="shared" si="22"/>
        <v>13</v>
      </c>
      <c r="E82" s="23">
        <f t="shared" si="22"/>
        <v>13</v>
      </c>
      <c r="F82" s="23">
        <f t="shared" si="22"/>
        <v>8</v>
      </c>
      <c r="G82" s="23">
        <f t="shared" si="22"/>
        <v>12</v>
      </c>
      <c r="H82" s="23">
        <f t="shared" si="22"/>
        <v>10</v>
      </c>
      <c r="I82" s="23">
        <f t="shared" si="22"/>
        <v>9</v>
      </c>
      <c r="J82" s="23">
        <f t="shared" si="22"/>
        <v>5</v>
      </c>
      <c r="K82" s="23">
        <f t="shared" si="22"/>
        <v>1</v>
      </c>
      <c r="L82" s="23">
        <f t="shared" si="22"/>
        <v>1</v>
      </c>
      <c r="M82" s="45">
        <f t="shared" si="22"/>
        <v>0</v>
      </c>
      <c r="N82" s="46">
        <f t="shared" si="22"/>
        <v>0</v>
      </c>
      <c r="O82" s="136">
        <f>SUM(C82:N82)</f>
        <v>89</v>
      </c>
      <c r="P82" s="137"/>
      <c r="Q82" s="137"/>
      <c r="R82" s="137"/>
      <c r="S82" s="137"/>
      <c r="T82" s="138"/>
      <c r="U82" s="166"/>
      <c r="V82" s="167"/>
      <c r="W82" s="167"/>
      <c r="X82" s="167"/>
      <c r="Y82" s="167"/>
      <c r="Z82" s="167"/>
      <c r="AA82" s="167"/>
      <c r="AB82" s="167"/>
      <c r="AC82" s="167"/>
      <c r="AD82" s="167"/>
      <c r="AE82" s="168"/>
    </row>
    <row r="83" spans="1:31" s="6" customFormat="1" ht="12.75">
      <c r="A83" s="145" t="s">
        <v>35</v>
      </c>
      <c r="B83" s="146"/>
      <c r="C83" s="24">
        <f t="shared" si="22"/>
        <v>15</v>
      </c>
      <c r="D83" s="25">
        <f t="shared" si="22"/>
        <v>14</v>
      </c>
      <c r="E83" s="25">
        <f t="shared" si="22"/>
        <v>13</v>
      </c>
      <c r="F83" s="25">
        <f t="shared" si="22"/>
        <v>10</v>
      </c>
      <c r="G83" s="25">
        <f t="shared" si="22"/>
        <v>12</v>
      </c>
      <c r="H83" s="25">
        <f t="shared" si="22"/>
        <v>13</v>
      </c>
      <c r="I83" s="25">
        <f t="shared" si="22"/>
        <v>11</v>
      </c>
      <c r="J83" s="25">
        <f t="shared" si="22"/>
        <v>13</v>
      </c>
      <c r="K83" s="25">
        <f t="shared" si="22"/>
        <v>1</v>
      </c>
      <c r="L83" s="25">
        <f t="shared" si="22"/>
        <v>1</v>
      </c>
      <c r="M83" s="47">
        <f t="shared" si="22"/>
        <v>0</v>
      </c>
      <c r="N83" s="48">
        <f t="shared" si="22"/>
        <v>0</v>
      </c>
      <c r="O83" s="149">
        <f>SUM(C83:N83)</f>
        <v>103</v>
      </c>
      <c r="P83" s="150"/>
      <c r="Q83" s="150"/>
      <c r="R83" s="150"/>
      <c r="S83" s="150"/>
      <c r="T83" s="151"/>
      <c r="U83" s="166"/>
      <c r="V83" s="167"/>
      <c r="W83" s="167"/>
      <c r="X83" s="167"/>
      <c r="Y83" s="167"/>
      <c r="Z83" s="167"/>
      <c r="AA83" s="167"/>
      <c r="AB83" s="167"/>
      <c r="AC83" s="167"/>
      <c r="AD83" s="167"/>
      <c r="AE83" s="168"/>
    </row>
    <row r="84" spans="1:31" s="6" customFormat="1" ht="12.75">
      <c r="A84" s="147" t="s">
        <v>36</v>
      </c>
      <c r="B84" s="148"/>
      <c r="C84" s="20">
        <f aca="true" t="shared" si="23" ref="C84:J84">SUMIF($A5:$A83,$A84,C5:C83)</f>
        <v>3</v>
      </c>
      <c r="D84" s="21">
        <f t="shared" si="23"/>
        <v>3</v>
      </c>
      <c r="E84" s="21">
        <f t="shared" si="23"/>
        <v>5</v>
      </c>
      <c r="F84" s="21">
        <f t="shared" si="23"/>
        <v>2</v>
      </c>
      <c r="G84" s="21">
        <f t="shared" si="23"/>
        <v>2</v>
      </c>
      <c r="H84" s="21">
        <f t="shared" si="23"/>
        <v>2</v>
      </c>
      <c r="I84" s="21">
        <f t="shared" si="23"/>
        <v>4</v>
      </c>
      <c r="J84" s="21">
        <f t="shared" si="23"/>
        <v>1</v>
      </c>
      <c r="K84" s="21">
        <f>SUMIF($A5:$A83,$A84,K5:K83)</f>
        <v>0</v>
      </c>
      <c r="L84" s="21">
        <f>SUMIF($A5:$A83,$A84,L5:L83)</f>
        <v>0</v>
      </c>
      <c r="M84" s="49">
        <f>SUMIF($A5:$A83,$A84,M5:M83)</f>
        <v>0</v>
      </c>
      <c r="N84" s="49">
        <f>SUMIF($A5:$A83,$A84,N5:N83)</f>
        <v>0</v>
      </c>
      <c r="O84" s="152">
        <f>SUM(C84:N84)</f>
        <v>22</v>
      </c>
      <c r="P84" s="153"/>
      <c r="Q84" s="153"/>
      <c r="R84" s="153"/>
      <c r="S84" s="153"/>
      <c r="T84" s="154"/>
      <c r="U84" s="166"/>
      <c r="V84" s="167"/>
      <c r="W84" s="167"/>
      <c r="X84" s="167"/>
      <c r="Y84" s="167"/>
      <c r="Z84" s="167"/>
      <c r="AA84" s="167"/>
      <c r="AB84" s="167"/>
      <c r="AC84" s="167"/>
      <c r="AD84" s="167"/>
      <c r="AE84" s="168"/>
    </row>
    <row r="85" spans="1:31" s="6" customFormat="1" ht="13.5" thickBot="1">
      <c r="A85" s="158" t="s">
        <v>42</v>
      </c>
      <c r="B85" s="159"/>
      <c r="C85" s="41">
        <f>14</f>
        <v>14</v>
      </c>
      <c r="D85" s="42">
        <f>13</f>
        <v>13</v>
      </c>
      <c r="E85" s="42">
        <f>12</f>
        <v>12</v>
      </c>
      <c r="F85" s="42">
        <f>11</f>
        <v>11</v>
      </c>
      <c r="G85" s="42">
        <f>11+2</f>
        <v>13</v>
      </c>
      <c r="H85" s="42">
        <f>10+2</f>
        <v>12</v>
      </c>
      <c r="I85" s="42">
        <f>10+2</f>
        <v>12</v>
      </c>
      <c r="J85" s="42">
        <f>10+4</f>
        <v>14</v>
      </c>
      <c r="K85" s="42">
        <f>0+1</f>
        <v>1</v>
      </c>
      <c r="L85" s="42">
        <f>0+1</f>
        <v>1</v>
      </c>
      <c r="M85" s="51"/>
      <c r="N85" s="52"/>
      <c r="O85" s="160">
        <f>SUM(C85:N85)</f>
        <v>103</v>
      </c>
      <c r="P85" s="161"/>
      <c r="Q85" s="161"/>
      <c r="R85" s="161"/>
      <c r="S85" s="161"/>
      <c r="T85" s="162"/>
      <c r="U85" s="163"/>
      <c r="V85" s="164"/>
      <c r="W85" s="164"/>
      <c r="X85" s="164"/>
      <c r="Y85" s="164"/>
      <c r="Z85" s="164"/>
      <c r="AA85" s="164"/>
      <c r="AB85" s="164"/>
      <c r="AC85" s="164"/>
      <c r="AD85" s="164"/>
      <c r="AE85" s="165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2"/>
      <c r="W86" s="12"/>
      <c r="X86" s="3"/>
      <c r="Y86" s="12"/>
      <c r="Z86" s="12"/>
      <c r="AA86" s="3"/>
      <c r="AB86" s="3"/>
      <c r="AC86" s="3"/>
      <c r="AD86" s="3"/>
    </row>
    <row r="87" spans="1:30" s="6" customFormat="1" ht="12.75">
      <c r="A87" s="57" t="s">
        <v>57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56" t="s">
        <v>58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57" t="s">
        <v>69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57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7" t="s">
        <v>28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2"/>
      <c r="W92" s="12"/>
      <c r="X92" s="3"/>
      <c r="Y92" s="12"/>
      <c r="Z92" s="12"/>
      <c r="AA92" s="3"/>
      <c r="AB92" s="3"/>
      <c r="AC92" s="3"/>
      <c r="AD92" s="3"/>
    </row>
    <row r="93" spans="1:30" s="6" customFormat="1" ht="12.75">
      <c r="A93" s="12" t="s">
        <v>54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2"/>
      <c r="W93" s="12"/>
      <c r="X93" s="3"/>
      <c r="Y93" s="12"/>
      <c r="Z93" s="12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2"/>
      <c r="W94" s="12"/>
      <c r="X94" s="3"/>
      <c r="Y94" s="12"/>
      <c r="Z94" s="12"/>
      <c r="AA94" s="3"/>
      <c r="AB94" s="3"/>
      <c r="AC94" s="3"/>
      <c r="AD94" s="3"/>
    </row>
    <row r="95" spans="1:30" s="6" customFormat="1" ht="12.75">
      <c r="A95" s="7" t="s">
        <v>5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2"/>
      <c r="W95" s="12"/>
      <c r="X95" s="3"/>
      <c r="Y95" s="12"/>
      <c r="Z95" s="12"/>
      <c r="AA95" s="3"/>
      <c r="AB95" s="3"/>
      <c r="AC95" s="3"/>
      <c r="AD95" s="3"/>
    </row>
    <row r="96" spans="1:30" s="6" customFormat="1" ht="12.75">
      <c r="A96" s="12" t="s">
        <v>51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2"/>
      <c r="W96" s="12"/>
      <c r="X96" s="3"/>
      <c r="Y96" s="12"/>
      <c r="Z96" s="12"/>
      <c r="AA96" s="3"/>
      <c r="AB96" s="3"/>
      <c r="AC96" s="3"/>
      <c r="AD96" s="3"/>
    </row>
    <row r="97" spans="1:30" s="6" customFormat="1" ht="12.75">
      <c r="A97" s="12" t="s">
        <v>52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2"/>
      <c r="W97" s="12"/>
      <c r="X97" s="3"/>
      <c r="Y97" s="12"/>
      <c r="Z97" s="12"/>
      <c r="AA97" s="3"/>
      <c r="AB97" s="3"/>
      <c r="AC97" s="3"/>
      <c r="AD97" s="3"/>
    </row>
    <row r="98" spans="1:30" s="6" customFormat="1" ht="12.75">
      <c r="A98" s="12" t="s">
        <v>158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2"/>
      <c r="W98" s="12"/>
      <c r="X98" s="3"/>
      <c r="Y98" s="12"/>
      <c r="Z98" s="12"/>
      <c r="AA98" s="3"/>
      <c r="AB98" s="3"/>
      <c r="AC98" s="3"/>
      <c r="AD98" s="3"/>
    </row>
    <row r="99" spans="1:30" s="6" customFormat="1" ht="12.75">
      <c r="A99" s="12" t="s">
        <v>53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2"/>
      <c r="W99" s="12"/>
      <c r="X99" s="3"/>
      <c r="Y99" s="12"/>
      <c r="Z99" s="12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2"/>
      <c r="W100" s="12"/>
      <c r="X100" s="3"/>
      <c r="Y100" s="12"/>
      <c r="Z100" s="12"/>
      <c r="AA100" s="3"/>
      <c r="AB100" s="3"/>
      <c r="AC100" s="3"/>
      <c r="AD100" s="3"/>
    </row>
    <row r="101" spans="1:30" s="6" customFormat="1" ht="12.75">
      <c r="A101" s="7" t="s">
        <v>6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2"/>
      <c r="W101" s="12"/>
      <c r="X101" s="3"/>
      <c r="Y101" s="12"/>
      <c r="Z101" s="12"/>
      <c r="AA101" s="3"/>
      <c r="AB101" s="3"/>
      <c r="AC101" s="3"/>
      <c r="AD101" s="3"/>
    </row>
    <row r="102" spans="1:30" s="6" customFormat="1" ht="12.75">
      <c r="A102" s="13" t="s">
        <v>48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2"/>
      <c r="W102" s="12"/>
      <c r="X102" s="3"/>
      <c r="Y102" s="12"/>
      <c r="Z102" s="12"/>
      <c r="AA102" s="3"/>
      <c r="AB102" s="3"/>
      <c r="AC102" s="3"/>
      <c r="AD102" s="3"/>
    </row>
    <row r="103" spans="1:30" s="6" customFormat="1" ht="12.75">
      <c r="A103" s="14" t="s">
        <v>49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2"/>
      <c r="W103" s="12"/>
      <c r="X103" s="3"/>
      <c r="Y103" s="12"/>
      <c r="Z103" s="12"/>
      <c r="AA103" s="3"/>
      <c r="AB103" s="3"/>
      <c r="AC103" s="3"/>
      <c r="AD103" s="3"/>
    </row>
    <row r="104" spans="1:30" s="6" customFormat="1" ht="12.75" customHeight="1">
      <c r="A104" s="12" t="s">
        <v>50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2"/>
      <c r="W104" s="12"/>
      <c r="X104" s="3"/>
      <c r="Y104" s="12"/>
      <c r="Z104" s="12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2"/>
      <c r="W105" s="12"/>
      <c r="X105" s="3"/>
      <c r="Y105" s="12"/>
      <c r="Z105" s="12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2"/>
      <c r="W106" s="12"/>
      <c r="X106" s="3"/>
      <c r="Y106" s="12"/>
      <c r="Z106" s="12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2"/>
      <c r="W107" s="12"/>
      <c r="X107" s="3"/>
      <c r="Y107" s="12"/>
      <c r="Z107" s="12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2"/>
      <c r="W108" s="12"/>
      <c r="X108" s="3"/>
      <c r="Y108" s="12"/>
      <c r="Z108" s="12"/>
      <c r="AA108" s="3"/>
      <c r="AB108" s="3"/>
      <c r="AC108" s="3"/>
      <c r="AD108" s="3"/>
    </row>
  </sheetData>
  <sheetProtection/>
  <mergeCells count="108">
    <mergeCell ref="U74:AE74"/>
    <mergeCell ref="A78:B78"/>
    <mergeCell ref="O78:T78"/>
    <mergeCell ref="U78:AE78"/>
    <mergeCell ref="U12:AE12"/>
    <mergeCell ref="A9:B9"/>
    <mergeCell ref="O9:T9"/>
    <mergeCell ref="C6:N6"/>
    <mergeCell ref="A79:B79"/>
    <mergeCell ref="O79:T79"/>
    <mergeCell ref="U79:AE79"/>
    <mergeCell ref="A74:B74"/>
    <mergeCell ref="C74:N74"/>
    <mergeCell ref="O74:T74"/>
    <mergeCell ref="A1:T1"/>
    <mergeCell ref="A69:B69"/>
    <mergeCell ref="C69:N69"/>
    <mergeCell ref="O69:T69"/>
    <mergeCell ref="U69:AE69"/>
    <mergeCell ref="A2:W2"/>
    <mergeCell ref="U27:AE27"/>
    <mergeCell ref="U28:AE28"/>
    <mergeCell ref="U29:AE29"/>
    <mergeCell ref="U58:AE58"/>
    <mergeCell ref="U84:AE84"/>
    <mergeCell ref="U66:AE66"/>
    <mergeCell ref="O72:T72"/>
    <mergeCell ref="U72:AE72"/>
    <mergeCell ref="A73:B73"/>
    <mergeCell ref="O73:T73"/>
    <mergeCell ref="U73:AE73"/>
    <mergeCell ref="A80:B80"/>
    <mergeCell ref="O80:T80"/>
    <mergeCell ref="U80:AE80"/>
    <mergeCell ref="AA4:AC5"/>
    <mergeCell ref="U68:AE68"/>
    <mergeCell ref="U81:AE81"/>
    <mergeCell ref="U82:AE82"/>
    <mergeCell ref="U61:AE61"/>
    <mergeCell ref="U83:AE83"/>
    <mergeCell ref="U71:AE71"/>
    <mergeCell ref="U59:AE59"/>
    <mergeCell ref="U60:AE60"/>
    <mergeCell ref="U30:AE30"/>
    <mergeCell ref="A27:B27"/>
    <mergeCell ref="A11:B11"/>
    <mergeCell ref="O11:T11"/>
    <mergeCell ref="A12:B12"/>
    <mergeCell ref="C4:N4"/>
    <mergeCell ref="S4:S5"/>
    <mergeCell ref="O6:T6"/>
    <mergeCell ref="A6:B6"/>
    <mergeCell ref="O12:T12"/>
    <mergeCell ref="A10:B10"/>
    <mergeCell ref="A60:B60"/>
    <mergeCell ref="A30:B30"/>
    <mergeCell ref="A58:B58"/>
    <mergeCell ref="O58:T58"/>
    <mergeCell ref="C30:N30"/>
    <mergeCell ref="O30:T30"/>
    <mergeCell ref="A59:B59"/>
    <mergeCell ref="O59:T59"/>
    <mergeCell ref="U85:AE85"/>
    <mergeCell ref="U67:AE67"/>
    <mergeCell ref="AE4:AE5"/>
    <mergeCell ref="U6:AE6"/>
    <mergeCell ref="U9:AE9"/>
    <mergeCell ref="U10:AE10"/>
    <mergeCell ref="U11:AE11"/>
    <mergeCell ref="AD4:AD5"/>
    <mergeCell ref="U4:W5"/>
    <mergeCell ref="X4:Z5"/>
    <mergeCell ref="A81:B81"/>
    <mergeCell ref="C81:N81"/>
    <mergeCell ref="O81:T81"/>
    <mergeCell ref="A82:B82"/>
    <mergeCell ref="O82:T82"/>
    <mergeCell ref="A72:B72"/>
    <mergeCell ref="A85:B85"/>
    <mergeCell ref="O85:T85"/>
    <mergeCell ref="A67:B67"/>
    <mergeCell ref="O67:T67"/>
    <mergeCell ref="A68:B68"/>
    <mergeCell ref="O68:T68"/>
    <mergeCell ref="A84:B84"/>
    <mergeCell ref="O84:T84"/>
    <mergeCell ref="A83:B83"/>
    <mergeCell ref="O83:T83"/>
    <mergeCell ref="O28:T28"/>
    <mergeCell ref="O29:T29"/>
    <mergeCell ref="O10:T10"/>
    <mergeCell ref="C12:N12"/>
    <mergeCell ref="A71:B71"/>
    <mergeCell ref="O71:T71"/>
    <mergeCell ref="A61:B61"/>
    <mergeCell ref="C61:N61"/>
    <mergeCell ref="O61:T61"/>
    <mergeCell ref="O60:T60"/>
    <mergeCell ref="A3:L3"/>
    <mergeCell ref="A66:B66"/>
    <mergeCell ref="O66:T66"/>
    <mergeCell ref="A4:A5"/>
    <mergeCell ref="B4:B5"/>
    <mergeCell ref="T4:T5"/>
    <mergeCell ref="O4:R4"/>
    <mergeCell ref="A28:B28"/>
    <mergeCell ref="A29:B29"/>
    <mergeCell ref="O27:T2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85 V24:W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5" bestFit="1" customWidth="1"/>
    <col min="2" max="2" width="23.7109375" style="15" bestFit="1" customWidth="1"/>
    <col min="3" max="3" width="9.140625" style="15" customWidth="1"/>
    <col min="4" max="4" width="24.00390625" style="15" bestFit="1" customWidth="1"/>
    <col min="5" max="16384" width="9.140625" style="15" customWidth="1"/>
  </cols>
  <sheetData>
    <row r="1" spans="1:5" ht="15">
      <c r="A1" s="15" t="s">
        <v>13</v>
      </c>
      <c r="B1" s="15" t="s">
        <v>14</v>
      </c>
      <c r="C1" s="15" t="s">
        <v>10</v>
      </c>
      <c r="D1" s="15" t="s">
        <v>11</v>
      </c>
      <c r="E1" s="15" t="s">
        <v>12</v>
      </c>
    </row>
    <row r="2" spans="1:5" ht="15">
      <c r="A2" s="15" t="s">
        <v>15</v>
      </c>
      <c r="B2" s="15" t="s">
        <v>16</v>
      </c>
      <c r="C2" s="15" t="s">
        <v>10</v>
      </c>
      <c r="D2" s="15" t="s">
        <v>11</v>
      </c>
      <c r="E2" s="15" t="s">
        <v>12</v>
      </c>
    </row>
    <row r="3" spans="1:4" ht="15">
      <c r="A3" s="15" t="s">
        <v>17</v>
      </c>
      <c r="B3" s="15" t="s">
        <v>18</v>
      </c>
      <c r="C3" s="15" t="s">
        <v>19</v>
      </c>
      <c r="D3" s="15" t="s">
        <v>20</v>
      </c>
    </row>
    <row r="4" spans="1:4" ht="15">
      <c r="A4" s="15" t="s">
        <v>21</v>
      </c>
      <c r="B4" s="15" t="s">
        <v>22</v>
      </c>
      <c r="D4" s="15" t="s">
        <v>19</v>
      </c>
    </row>
    <row r="5" ht="15">
      <c r="B5" s="15" t="s">
        <v>23</v>
      </c>
    </row>
    <row r="6" ht="15">
      <c r="B6" s="15" t="s">
        <v>24</v>
      </c>
    </row>
    <row r="7" ht="15">
      <c r="B7" s="15" t="s">
        <v>25</v>
      </c>
    </row>
    <row r="8" ht="15">
      <c r="B8" s="15" t="s">
        <v>26</v>
      </c>
    </row>
    <row r="9" ht="15">
      <c r="B9" s="15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2018-05-08T16:07:23Z</cp:lastPrinted>
  <dcterms:created xsi:type="dcterms:W3CDTF">2009-11-09T08:26:21Z</dcterms:created>
  <dcterms:modified xsi:type="dcterms:W3CDTF">2019-05-28T07:11:10Z</dcterms:modified>
  <cp:category/>
  <cp:version/>
  <cp:contentType/>
  <cp:contentStatus/>
</cp:coreProperties>
</file>