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87" activeTab="0"/>
  </bookViews>
  <sheets>
    <sheet name="Matematikatanár közös rész" sheetId="1" r:id="rId1"/>
    <sheet name="Matematikatanár középiskolai" sheetId="2" r:id="rId2"/>
    <sheet name="Matematikatanár általános isk." sheetId="3" r:id="rId3"/>
    <sheet name="segédtábla" sheetId="4" state="hidden" r:id="rId4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2">'Matematikatanár általános isk.'!$A$3:$N$39</definedName>
    <definedName name="_xlnm.Print_Area" localSheetId="1">'Matematikatanár középiskolai'!$A$3:$N$50</definedName>
    <definedName name="_xlnm.Print_Area" localSheetId="0">'Matematikatanár közös rész'!$A$3:$N$59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<sst xmlns="http://schemas.openxmlformats.org/spreadsheetml/2006/main" count="714" uniqueCount="311">
  <si>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</si>
  <si>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</si>
  <si>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</si>
  <si>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</si>
  <si>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</si>
  <si>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</si>
  <si>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</si>
  <si>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</si>
  <si>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</si>
  <si>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</si>
  <si>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</si>
  <si>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</si>
  <si>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</si>
  <si>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</si>
  <si>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</si>
  <si>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</si>
  <si>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</si>
  <si>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</si>
  <si>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</si>
  <si>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</si>
  <si>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</si>
  <si>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</si>
  <si>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</si>
  <si>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</si>
  <si>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</si>
  <si>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</si>
  <si>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</si>
  <si>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</si>
  <si>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</si>
  <si>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</si>
  <si>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</si>
  <si>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</si>
  <si>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</si>
  <si>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</si>
  <si>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összes kontaktóra</t>
  </si>
  <si>
    <t>összes kredit</t>
  </si>
  <si>
    <t>összes kollokvium</t>
  </si>
  <si>
    <t>Matematika kritériumtárgy</t>
  </si>
  <si>
    <t>Modulzáró (2 kredit)</t>
  </si>
  <si>
    <t>Szaktárgyi tanítás (4 kredit)</t>
  </si>
  <si>
    <t>összes előírt kredit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</si>
  <si>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</si>
  <si>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</si>
  <si>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</si>
  <si>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</si>
  <si>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</si>
  <si>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</si>
  <si>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</si>
  <si>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</si>
  <si>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K = kollokvium</t>
  </si>
  <si>
    <t>Gyj = gyakorlati jegy</t>
  </si>
  <si>
    <t>x = tárgy mintatantervi helye</t>
  </si>
  <si>
    <t>(x)</t>
  </si>
  <si>
    <t>mm5t2mk1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</si>
  <si>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</si>
  <si>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Megjegyzés a 11 féléves képzéshez:</t>
  </si>
  <si>
    <t>Közös rész 1-6 félév</t>
  </si>
  <si>
    <t>Középiskolai (12 félév) 7-12 félév és vegyes (11 félév) 7-11 félév</t>
  </si>
  <si>
    <t>Szakfelelős: Dr. Keleti tamás</t>
  </si>
  <si>
    <t>Török Judit</t>
  </si>
  <si>
    <t>Szakfelelős: Dr. Keleti Tamás</t>
  </si>
  <si>
    <t>mm5t1ge7a</t>
  </si>
  <si>
    <t>Fejezetek a geometriábólE-ta</t>
  </si>
  <si>
    <t>mm5t2ge7a</t>
  </si>
  <si>
    <t>mm5t1an7a</t>
  </si>
  <si>
    <t>Többváltozós analízisE-ta</t>
  </si>
  <si>
    <t>mm5t2an7a</t>
  </si>
  <si>
    <t>mm5t2ma8a</t>
  </si>
  <si>
    <t>A matematika alapjaiG-ta</t>
  </si>
  <si>
    <t>mm5t2em8a</t>
  </si>
  <si>
    <t>Fejezetek az elemi matematikábólG-ta</t>
  </si>
  <si>
    <t>mm5t2in8a</t>
  </si>
  <si>
    <t>InformatikaG-ta</t>
  </si>
  <si>
    <t>mm5t1mt8a</t>
  </si>
  <si>
    <t>MatematikatörténetE-ta</t>
  </si>
  <si>
    <t>K(5)</t>
  </si>
  <si>
    <t>Általános iskolai (10 félév) 7-10 félév és vegyes (11 félév) 7-11 félév</t>
  </si>
  <si>
    <t>AI(2)</t>
  </si>
  <si>
    <t>Gyj(5)</t>
  </si>
  <si>
    <t>Fejezetek a geometriábólG-ta</t>
  </si>
  <si>
    <t>Többváltozós analízisG-ta</t>
  </si>
  <si>
    <t>Verhóczki László</t>
  </si>
  <si>
    <t>Komjáth Péter</t>
  </si>
  <si>
    <t>Fried Katalin</t>
  </si>
  <si>
    <t>Vancsó Ödön</t>
  </si>
  <si>
    <t>Keleti Tamás</t>
  </si>
  <si>
    <t>mm5t2ms7a</t>
  </si>
  <si>
    <t>Matematikatanítás és szakmódszertan1G-ta</t>
  </si>
  <si>
    <t>mm5t2ms8a</t>
  </si>
  <si>
    <t>Matematikatanítás és szakmódszertan2G-ta</t>
  </si>
  <si>
    <t>Az önálló képzési szakasz ismeretkörei (18 kredit)</t>
  </si>
  <si>
    <t>Ambrus Gabriella</t>
  </si>
  <si>
    <t>Szakmódszertan (4 kredit)</t>
  </si>
  <si>
    <t>mm5tszv8a</t>
  </si>
  <si>
    <t>Szakterületi záróvizsga-ta</t>
  </si>
  <si>
    <t>Szőnyi Tamás</t>
  </si>
  <si>
    <t>mm5t2tg7a</t>
  </si>
  <si>
    <t>mm5t5ks9a</t>
  </si>
  <si>
    <t>mm5t5ks10a</t>
  </si>
  <si>
    <t>Csapodi Csaba</t>
  </si>
  <si>
    <t>mm5t1al7g</t>
  </si>
  <si>
    <t>Algebra és számelmélet5E-tg</t>
  </si>
  <si>
    <t>mm5t2al7g</t>
  </si>
  <si>
    <t>mm5t2el7g</t>
  </si>
  <si>
    <t>Elemi matematika5G-tg</t>
  </si>
  <si>
    <t>mm5t1an7g</t>
  </si>
  <si>
    <t>Többváltozós analízis1E-tg</t>
  </si>
  <si>
    <t>mm5t2an7g</t>
  </si>
  <si>
    <t>mm5t2ma8g</t>
  </si>
  <si>
    <t>A matematika alapjaiG-tg</t>
  </si>
  <si>
    <t>mm5t1ge8g</t>
  </si>
  <si>
    <t>Projektív geometriaE-tg</t>
  </si>
  <si>
    <t>mm5t2ge8g</t>
  </si>
  <si>
    <t>mm5t1an8g</t>
  </si>
  <si>
    <t>Többváltozós analízis2E-tg</t>
  </si>
  <si>
    <t>mm5t2an8g</t>
  </si>
  <si>
    <t>mm5t1ge9g</t>
  </si>
  <si>
    <t>Differenciálgeometria és nemeuklideszi geometriákE-tg</t>
  </si>
  <si>
    <t>mm5t2ge9g</t>
  </si>
  <si>
    <t>mm5t2em9g</t>
  </si>
  <si>
    <t>Elemi matematika6G-tg</t>
  </si>
  <si>
    <t>mm5t1vm9g</t>
  </si>
  <si>
    <t>Véges matematika2E-tg</t>
  </si>
  <si>
    <t>mm5t2vm9g</t>
  </si>
  <si>
    <t>mm5t1mt10g</t>
  </si>
  <si>
    <t>A matematikatudomány történeteE-tg</t>
  </si>
  <si>
    <t>mm5t1vs10g</t>
  </si>
  <si>
    <t>Valószínűségszámítás2E-tg</t>
  </si>
  <si>
    <t>mm5t2vs10g</t>
  </si>
  <si>
    <t>Algebra és számelmélet5G-tg</t>
  </si>
  <si>
    <t>Többváltozós analízis1G-tg</t>
  </si>
  <si>
    <t>Projektív geometriaG-tg</t>
  </si>
  <si>
    <t>Többváltozós analízis2G-tg</t>
  </si>
  <si>
    <t>Differenciálgeometria és nemeuklideszi geometriákG-tg</t>
  </si>
  <si>
    <t>Véges matematika2G-tg</t>
  </si>
  <si>
    <t>Valószínűségszámítás2G-tg</t>
  </si>
  <si>
    <t>Az önálló képzési szakasz ismeretkörei (46 kredit)</t>
  </si>
  <si>
    <t>Szabó Csaba</t>
  </si>
  <si>
    <t>Csikós Balázs</t>
  </si>
  <si>
    <t>Csiszár Villő</t>
  </si>
  <si>
    <t>Wintsche Gergely</t>
  </si>
  <si>
    <t>Buczolich Zoltán</t>
  </si>
  <si>
    <t>Korándi József</t>
  </si>
  <si>
    <t>mm5t2ms7g</t>
  </si>
  <si>
    <t>A matematika tanítása3G-tg</t>
  </si>
  <si>
    <t>mm5t2ms8g</t>
  </si>
  <si>
    <t>A matematika tanítása4G-tg</t>
  </si>
  <si>
    <t>Gosztonyi Katalin</t>
  </si>
  <si>
    <t>mm5tszv10g</t>
  </si>
  <si>
    <t>Szakterületi záróvizsga-tg</t>
  </si>
  <si>
    <t>mm5t2tg9g</t>
  </si>
  <si>
    <t>Összefüggő egyéni gyakorlatot kísérő szakos szeminárium1-tg</t>
  </si>
  <si>
    <t>Összefüggő egyéni gyakorlatot kísérő szakos szeminárium2-tg</t>
  </si>
  <si>
    <t>Szaktárgyi tanítási gyakorlat-ta</t>
  </si>
  <si>
    <t>Összefüggő egyéni gyakorlatot kísérő szakos szeminárium1-ta</t>
  </si>
  <si>
    <t>Összefüggő egyéni gyakorlatot kísérő szakos szeminárium2-ta</t>
  </si>
  <si>
    <t>Gyj(3)</t>
  </si>
  <si>
    <t>Szaktárgyi tanítási gyakorlat-tg</t>
  </si>
  <si>
    <t>mm5t1al1</t>
  </si>
  <si>
    <t>Algebra és számelmélet1E-tk</t>
  </si>
  <si>
    <t>mm5t2al1</t>
  </si>
  <si>
    <t>mm5t2an1</t>
  </si>
  <si>
    <t>Bevezető analízis1G-tk</t>
  </si>
  <si>
    <t>Algebra és számelmélet1G-tk</t>
  </si>
  <si>
    <t>mm5t1ge2</t>
  </si>
  <si>
    <t>Bevezetés a geometriábaE-tk</t>
  </si>
  <si>
    <t>mm5t2ge2</t>
  </si>
  <si>
    <t>Bevezetés a geometriábaG-tk</t>
  </si>
  <si>
    <t xml:space="preserve">Szabó Csaba </t>
  </si>
  <si>
    <t>Gémes Margit</t>
  </si>
  <si>
    <t>Moussong Gábor</t>
  </si>
  <si>
    <t>Szakmai alapozó ismeretek (9 kredit)</t>
  </si>
  <si>
    <t>mm5t2em1</t>
  </si>
  <si>
    <t>Problémamegoldó gyakorlat-tk</t>
  </si>
  <si>
    <t>mm5t1vm1</t>
  </si>
  <si>
    <t>Véges matematika1E-tk</t>
  </si>
  <si>
    <t>mm5t2vm1</t>
  </si>
  <si>
    <t>mm5t1al2</t>
  </si>
  <si>
    <t>Algebra és számelmélet2E-tk</t>
  </si>
  <si>
    <t>mm5t2al2</t>
  </si>
  <si>
    <t>mm5t1an2</t>
  </si>
  <si>
    <t>Bevezető analízis2E-tk</t>
  </si>
  <si>
    <t>mm5t2an2</t>
  </si>
  <si>
    <t>mm5t2em2</t>
  </si>
  <si>
    <t>Elemi matematika1G-tk</t>
  </si>
  <si>
    <t>mm5t1ge3</t>
  </si>
  <si>
    <t>Analitikus geometriaE-tk</t>
  </si>
  <si>
    <t>mm5t2ge3</t>
  </si>
  <si>
    <t>mm5t1an3</t>
  </si>
  <si>
    <t>Egyváltozós analízis1E-tk</t>
  </si>
  <si>
    <t>mm5t2an3</t>
  </si>
  <si>
    <t>mm5t2em3</t>
  </si>
  <si>
    <t>Elemi matematika2G-tk</t>
  </si>
  <si>
    <t>mm5t1an4</t>
  </si>
  <si>
    <t>Egyváltozós analízis2E-tk</t>
  </si>
  <si>
    <t>mm5t2an4</t>
  </si>
  <si>
    <t>mm5t2el4</t>
  </si>
  <si>
    <t>Elemi matematika3G-tk</t>
  </si>
  <si>
    <t>mm5t1ge4</t>
  </si>
  <si>
    <t>Geometriai transzformációkE-tk</t>
  </si>
  <si>
    <t>mm5t2ge4</t>
  </si>
  <si>
    <t>mm5t1al5</t>
  </si>
  <si>
    <t>Algebra és számelmélet3E-tk</t>
  </si>
  <si>
    <t>mm5t2al5</t>
  </si>
  <si>
    <t>mm5t1vs5</t>
  </si>
  <si>
    <t>Valószínűségszámítás1E-tk</t>
  </si>
  <si>
    <t>mm5t2vs5</t>
  </si>
  <si>
    <t>mm5t1al6</t>
  </si>
  <si>
    <t>Algebra és számelmélet4E-tk</t>
  </si>
  <si>
    <t>mm5t2al6</t>
  </si>
  <si>
    <t>mm5t1am6</t>
  </si>
  <si>
    <t>A matematika alkalmazásaiE-tk</t>
  </si>
  <si>
    <t>mm5t2el6</t>
  </si>
  <si>
    <t>Elemi matematika4G-tk</t>
  </si>
  <si>
    <t>Véges matematika1G-tk</t>
  </si>
  <si>
    <t>Algebra és számelmélet2G-tk</t>
  </si>
  <si>
    <t>Bevezető analízis2G-tk</t>
  </si>
  <si>
    <t>Analitikus geometriaG-tk</t>
  </si>
  <si>
    <t>Egyváltozós analízis1G-tk</t>
  </si>
  <si>
    <t>Egyváltozós analízis2G-tk</t>
  </si>
  <si>
    <t>Geometriai transzformációkG-tk</t>
  </si>
  <si>
    <t>Algebra és számelmélet3G-tk</t>
  </si>
  <si>
    <t>Valószínűségszámítás1G-tk</t>
  </si>
  <si>
    <t>Algebra és számelmélet4G-tk</t>
  </si>
  <si>
    <t>Hegyvári Norbert</t>
  </si>
  <si>
    <t>Besenyei Ádám</t>
  </si>
  <si>
    <t>mm5t2mo5</t>
  </si>
  <si>
    <t>A matematika tanítása1G-tk</t>
  </si>
  <si>
    <t>mm5t2mo6</t>
  </si>
  <si>
    <t>A matematika tanítása2G-tk</t>
  </si>
  <si>
    <t>mm5t5ks11g</t>
  </si>
  <si>
    <t>mm5t5ks12g</t>
  </si>
  <si>
    <t>Gyj(2)</t>
  </si>
  <si>
    <t>AI = aláírás</t>
  </si>
  <si>
    <t>(3) = háromfokozatú</t>
  </si>
  <si>
    <t>(2) = kétfokozatú</t>
  </si>
  <si>
    <t>(5) = ötfokozatú</t>
  </si>
  <si>
    <t>Szakmai törzsanyag (62 kredit)</t>
  </si>
  <si>
    <t>- Halvány (x) jelzi a tárgy helyét, ha eltér a 12 félévestől.</t>
  </si>
  <si>
    <t>- Halvány (x) jelzi a tárgy helyét, ha eltér a 10 félévestől.</t>
  </si>
  <si>
    <t>Tárgy angol megnevezése</t>
  </si>
  <si>
    <t>Introductory Mathematics</t>
  </si>
  <si>
    <t>Algebra and Number Theory 1E</t>
  </si>
  <si>
    <t>Algebra and Number Theory 1G</t>
  </si>
  <si>
    <t>Introductory Analysis 1G</t>
  </si>
  <si>
    <t>Introduction to Geometry E</t>
  </si>
  <si>
    <t>Introduction to Geometry G</t>
  </si>
  <si>
    <t>Problem Solving Practice</t>
  </si>
  <si>
    <t>Finite Mathematics 1E</t>
  </si>
  <si>
    <t>Finite Mathematics 1G</t>
  </si>
  <si>
    <t>Algebra and Number Theory 2E</t>
  </si>
  <si>
    <t>Algebra and Number Theory 2G</t>
  </si>
  <si>
    <t>Introductory Analysis 2E</t>
  </si>
  <si>
    <t>Introductory Analysis 2G</t>
  </si>
  <si>
    <t>Elementary Mathematics 1G</t>
  </si>
  <si>
    <t>Analytic Geometry E</t>
  </si>
  <si>
    <t>Analytic Geometry G</t>
  </si>
  <si>
    <t>One Variable Analysis 1E</t>
  </si>
  <si>
    <t>One Variable Analysis 1G</t>
  </si>
  <si>
    <t>Elementary Mathematics 2G</t>
  </si>
  <si>
    <t>One Variable Analysis 2E</t>
  </si>
  <si>
    <t>One Variable Analysis 2G</t>
  </si>
  <si>
    <t>Elementary Mathematics 3G</t>
  </si>
  <si>
    <t>Transformation Geometry E</t>
  </si>
  <si>
    <t>Transformation Geometry G</t>
  </si>
  <si>
    <t>Algebra and Number Theory 3E</t>
  </si>
  <si>
    <t>Algebra and Number Theory 3G</t>
  </si>
  <si>
    <t>Probability Theory - Introduction E</t>
  </si>
  <si>
    <t>Probability Theory - Introduction G</t>
  </si>
  <si>
    <t>Algebra and Number Theory 4E</t>
  </si>
  <si>
    <t>Algebra and Number Theory 4G</t>
  </si>
  <si>
    <t>Applications of Mathematics E</t>
  </si>
  <si>
    <t>Elementary Mathematics 4G</t>
  </si>
  <si>
    <t>Teaching of Mathematics 1G</t>
  </si>
  <si>
    <t>Teaching of Mathematics 2G</t>
  </si>
  <si>
    <t>Algebra and Number Theory 5E-tg</t>
  </si>
  <si>
    <t>Elementary Mathematics 5G-tg</t>
  </si>
  <si>
    <t>Multivariable Analysis 1E-tg</t>
  </si>
  <si>
    <t>Multivariable Analysis 1G-tg</t>
  </si>
  <si>
    <t>Foundations of Mathematics G-tg</t>
  </si>
  <si>
    <t>Projective Geometry E-tg</t>
  </si>
  <si>
    <t>Projective Geometry G-tg</t>
  </si>
  <si>
    <t>Multivariable Analysis 2E-tg</t>
  </si>
  <si>
    <t>Multivariable Analysis 2G-tg</t>
  </si>
  <si>
    <t>Differential Geometry and non-Euclidean Geometries E-tg</t>
  </si>
  <si>
    <t>Differential Geometry and non-Euclidean Geometries G-tg</t>
  </si>
  <si>
    <t>Elementary Mathematics 6G-tg</t>
  </si>
  <si>
    <t>Finite Mathematics 2E-tg</t>
  </si>
  <si>
    <t>Finite Mathematics 2G-tg</t>
  </si>
  <si>
    <t>History of Mathematical Sciences E-tg</t>
  </si>
  <si>
    <t>Informatics G-ta</t>
  </si>
  <si>
    <t>Advanced Probability Theory E-tg</t>
  </si>
  <si>
    <t>Advanced Probability Theory G-tg</t>
  </si>
  <si>
    <t>Teaching of Mathematics 3G-tg</t>
  </si>
  <si>
    <t>Teaching of Mathematics 4G-tg</t>
  </si>
  <si>
    <t>Comprehensive Exam in Mathematics</t>
  </si>
  <si>
    <t>Subject-specific Teaching Practice</t>
  </si>
  <si>
    <t>Subject-specific Teaching Support Seminar 1-tg</t>
  </si>
  <si>
    <t>Subject-specific Teaching Support Seminar 2-tg</t>
  </si>
  <si>
    <t>Topics in Geometry E-ta</t>
  </si>
  <si>
    <t>Topics in Geometry G-ta</t>
  </si>
  <si>
    <t>Multivariable Analysis E-ta</t>
  </si>
  <si>
    <t>Multivariable Analysis G-ta</t>
  </si>
  <si>
    <t>Foundations of Mathematics G-ta</t>
  </si>
  <si>
    <t>Chapters of Elementary Mathematics G-ta</t>
  </si>
  <si>
    <t>History of Mathematics E-ta</t>
  </si>
  <si>
    <t>Methodology of Mathematics Teaching 1G-ta</t>
  </si>
  <si>
    <t>Methodology of Mathematics Teaching 2G-ta</t>
  </si>
  <si>
    <t>Subject-specific Teaching Support Seminar 1</t>
  </si>
  <si>
    <t>Subject-specific Teaching Support Seminar 2</t>
  </si>
  <si>
    <t>Osztatlan matematikatanár képzés (2020-tól)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</si>
</sst>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thin"/>
      <right style="medium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/>
      <bottom style="double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56" applyFont="1" applyFill="1" applyBorder="1" applyAlignment="1">
      <alignment vertical="center"/>
      <protection/>
    </xf>
    <xf numFmtId="0" fontId="32" fillId="0" borderId="0" xfId="55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66" fontId="49" fillId="34" borderId="13" xfId="0" applyNumberFormat="1" applyFont="1" applyFill="1" applyBorder="1" applyAlignment="1">
      <alignment horizontal="center" vertical="center"/>
    </xf>
    <xf numFmtId="166" fontId="49" fillId="34" borderId="11" xfId="0" applyNumberFormat="1" applyFont="1" applyFill="1" applyBorder="1" applyAlignment="1">
      <alignment horizontal="center" vertical="center"/>
    </xf>
    <xf numFmtId="166" fontId="49" fillId="34" borderId="10" xfId="0" applyNumberFormat="1" applyFont="1" applyFill="1" applyBorder="1" applyAlignment="1">
      <alignment horizontal="center" vertical="center"/>
    </xf>
    <xf numFmtId="166" fontId="50" fillId="34" borderId="13" xfId="0" applyNumberFormat="1" applyFont="1" applyFill="1" applyBorder="1" applyAlignment="1">
      <alignment horizontal="center" vertical="center"/>
    </xf>
    <xf numFmtId="166" fontId="50" fillId="34" borderId="11" xfId="0" applyNumberFormat="1" applyFont="1" applyFill="1" applyBorder="1" applyAlignment="1">
      <alignment horizontal="center" vertical="center"/>
    </xf>
    <xf numFmtId="166" fontId="50" fillId="34" borderId="10" xfId="0" applyNumberFormat="1" applyFont="1" applyFill="1" applyBorder="1" applyAlignment="1">
      <alignment horizontal="center" vertical="center"/>
    </xf>
    <xf numFmtId="166" fontId="51" fillId="34" borderId="13" xfId="0" applyNumberFormat="1" applyFont="1" applyFill="1" applyBorder="1" applyAlignment="1">
      <alignment horizontal="center" vertical="center"/>
    </xf>
    <xf numFmtId="166" fontId="51" fillId="34" borderId="11" xfId="0" applyNumberFormat="1" applyFont="1" applyFill="1" applyBorder="1" applyAlignment="1">
      <alignment horizontal="center" vertical="center"/>
    </xf>
    <xf numFmtId="166" fontId="51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4" fillId="0" borderId="13" xfId="56" applyFont="1" applyFill="1" applyBorder="1" applyAlignment="1">
      <alignment horizontal="center" vertical="center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2" fillId="35" borderId="13" xfId="56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56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0" borderId="20" xfId="56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166" fontId="2" fillId="34" borderId="26" xfId="0" applyNumberFormat="1" applyFont="1" applyFill="1" applyBorder="1" applyAlignment="1">
      <alignment horizontal="center" vertical="center"/>
    </xf>
    <xf numFmtId="166" fontId="2" fillId="34" borderId="27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6" fontId="50" fillId="36" borderId="11" xfId="0" applyNumberFormat="1" applyFont="1" applyFill="1" applyBorder="1" applyAlignment="1">
      <alignment horizontal="center" vertical="center"/>
    </xf>
    <xf numFmtId="166" fontId="50" fillId="36" borderId="10" xfId="0" applyNumberFormat="1" applyFont="1" applyFill="1" applyBorder="1" applyAlignment="1">
      <alignment horizontal="center" vertical="center"/>
    </xf>
    <xf numFmtId="166" fontId="51" fillId="36" borderId="11" xfId="0" applyNumberFormat="1" applyFont="1" applyFill="1" applyBorder="1" applyAlignment="1">
      <alignment horizontal="center" vertical="center"/>
    </xf>
    <xf numFmtId="166" fontId="51" fillId="36" borderId="10" xfId="0" applyNumberFormat="1" applyFont="1" applyFill="1" applyBorder="1" applyAlignment="1">
      <alignment horizontal="center" vertical="center"/>
    </xf>
    <xf numFmtId="166" fontId="49" fillId="36" borderId="11" xfId="0" applyNumberFormat="1" applyFont="1" applyFill="1" applyBorder="1" applyAlignment="1">
      <alignment horizontal="center" vertical="center"/>
    </xf>
    <xf numFmtId="166" fontId="49" fillId="36" borderId="10" xfId="0" applyNumberFormat="1" applyFont="1" applyFill="1" applyBorder="1" applyAlignment="1">
      <alignment horizontal="center" vertical="center"/>
    </xf>
    <xf numFmtId="166" fontId="2" fillId="36" borderId="26" xfId="0" applyNumberFormat="1" applyFont="1" applyFill="1" applyBorder="1" applyAlignment="1">
      <alignment horizontal="center" vertical="center"/>
    </xf>
    <xf numFmtId="166" fontId="2" fillId="36" borderId="27" xfId="0" applyNumberFormat="1" applyFont="1" applyFill="1" applyBorder="1" applyAlignment="1">
      <alignment horizontal="center" vertical="center"/>
    </xf>
    <xf numFmtId="166" fontId="50" fillId="36" borderId="13" xfId="0" applyNumberFormat="1" applyFont="1" applyFill="1" applyBorder="1" applyAlignment="1">
      <alignment horizontal="center" vertical="center"/>
    </xf>
    <xf numFmtId="166" fontId="51" fillId="36" borderId="13" xfId="0" applyNumberFormat="1" applyFont="1" applyFill="1" applyBorder="1" applyAlignment="1">
      <alignment horizontal="center" vertical="center"/>
    </xf>
    <xf numFmtId="166" fontId="49" fillId="36" borderId="13" xfId="0" applyNumberFormat="1" applyFont="1" applyFill="1" applyBorder="1" applyAlignment="1">
      <alignment horizontal="center" vertical="center"/>
    </xf>
    <xf numFmtId="166" fontId="2" fillId="36" borderId="25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52" fillId="36" borderId="11" xfId="0" applyFont="1" applyFill="1" applyBorder="1" applyAlignment="1">
      <alignment horizontal="center" vertical="center"/>
    </xf>
    <xf numFmtId="0" fontId="0" fillId="0" borderId="15" xfId="56" applyFont="1" applyFill="1" applyBorder="1" applyAlignment="1">
      <alignment vertical="center"/>
      <protection/>
    </xf>
    <xf numFmtId="0" fontId="0" fillId="33" borderId="15" xfId="56" applyFont="1" applyFill="1" applyBorder="1" applyAlignment="1">
      <alignment vertical="center" wrapText="1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15" xfId="56" applyFont="1" applyFill="1" applyBorder="1" applyAlignment="1">
      <alignment vertical="center"/>
      <protection/>
    </xf>
    <xf numFmtId="0" fontId="0" fillId="0" borderId="12" xfId="56" applyFont="1" applyFill="1" applyBorder="1" applyAlignment="1">
      <alignment horizontal="left" vertical="center"/>
      <protection/>
    </xf>
    <xf numFmtId="0" fontId="0" fillId="0" borderId="15" xfId="56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0" fillId="0" borderId="12" xfId="56" applyFont="1" applyFill="1" applyBorder="1" applyAlignment="1">
      <alignment horizontal="left" vertical="center" wrapText="1"/>
      <protection/>
    </xf>
    <xf numFmtId="0" fontId="4" fillId="35" borderId="13" xfId="56" applyFont="1" applyFill="1" applyBorder="1" applyAlignment="1">
      <alignment horizontal="center" vertical="center"/>
      <protection/>
    </xf>
    <xf numFmtId="0" fontId="0" fillId="0" borderId="28" xfId="56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11" xfId="56" applyFont="1" applyFill="1" applyBorder="1" applyAlignment="1">
      <alignment horizontal="left" vertical="center"/>
      <protection/>
    </xf>
    <xf numFmtId="0" fontId="0" fillId="0" borderId="11" xfId="56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21" xfId="56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/>
    </xf>
    <xf numFmtId="0" fontId="4" fillId="0" borderId="10" xfId="56" applyFont="1" applyFill="1" applyBorder="1" applyAlignment="1">
      <alignment horizontal="left" vertical="center"/>
      <protection/>
    </xf>
    <xf numFmtId="0" fontId="0" fillId="0" borderId="10" xfId="56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24" xfId="56" applyFont="1" applyFill="1" applyBorder="1" applyAlignment="1">
      <alignment horizontal="left" vertical="center"/>
      <protection/>
    </xf>
    <xf numFmtId="0" fontId="2" fillId="0" borderId="11" xfId="56" applyFont="1" applyFill="1" applyBorder="1" applyAlignment="1">
      <alignment horizontal="left" vertical="center"/>
      <protection/>
    </xf>
    <xf numFmtId="0" fontId="2" fillId="35" borderId="11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0" xfId="56" applyFont="1" applyFill="1" applyBorder="1" applyAlignment="1">
      <alignment horizontal="left" vertical="center"/>
      <protection/>
    </xf>
    <xf numFmtId="0" fontId="2" fillId="35" borderId="10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66" fontId="49" fillId="0" borderId="11" xfId="0" applyNumberFormat="1" applyFont="1" applyFill="1" applyBorder="1" applyAlignment="1">
      <alignment horizontal="center" vertical="center"/>
    </xf>
    <xf numFmtId="166" fontId="4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50" fillId="34" borderId="30" xfId="56" applyFont="1" applyFill="1" applyBorder="1" applyAlignment="1">
      <alignment horizontal="right" vertical="center"/>
      <protection/>
    </xf>
    <xf numFmtId="0" fontId="50" fillId="34" borderId="16" xfId="56" applyFont="1" applyFill="1" applyBorder="1" applyAlignment="1">
      <alignment horizontal="right" vertical="center"/>
      <protection/>
    </xf>
    <xf numFmtId="166" fontId="50" fillId="34" borderId="30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51" fillId="34" borderId="30" xfId="56" applyFont="1" applyFill="1" applyBorder="1" applyAlignment="1">
      <alignment horizontal="right" vertical="center"/>
      <protection/>
    </xf>
    <xf numFmtId="0" fontId="51" fillId="34" borderId="16" xfId="56" applyFont="1" applyFill="1" applyBorder="1" applyAlignment="1">
      <alignment horizontal="right" vertical="center"/>
      <protection/>
    </xf>
    <xf numFmtId="166" fontId="51" fillId="34" borderId="30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30" xfId="56" applyFont="1" applyFill="1" applyBorder="1" applyAlignment="1">
      <alignment horizontal="left" vertical="center"/>
      <protection/>
    </xf>
    <xf numFmtId="0" fontId="2" fillId="36" borderId="12" xfId="56" applyFont="1" applyFill="1" applyBorder="1" applyAlignment="1">
      <alignment horizontal="left" vertical="center"/>
      <protection/>
    </xf>
    <xf numFmtId="0" fontId="49" fillId="34" borderId="30" xfId="56" applyFont="1" applyFill="1" applyBorder="1" applyAlignment="1">
      <alignment horizontal="right" vertical="center"/>
      <protection/>
    </xf>
    <xf numFmtId="0" fontId="49" fillId="34" borderId="16" xfId="56" applyFont="1" applyFill="1" applyBorder="1" applyAlignment="1">
      <alignment horizontal="right" vertical="center"/>
      <protection/>
    </xf>
    <xf numFmtId="166" fontId="49" fillId="34" borderId="30" xfId="0" applyNumberFormat="1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56" applyFont="1" applyFill="1" applyBorder="1" applyAlignment="1">
      <alignment horizontal="right" vertical="center"/>
      <protection/>
    </xf>
    <xf numFmtId="0" fontId="51" fillId="34" borderId="40" xfId="56" applyFont="1" applyFill="1" applyBorder="1" applyAlignment="1">
      <alignment horizontal="right" vertical="center"/>
      <protection/>
    </xf>
    <xf numFmtId="166" fontId="2" fillId="34" borderId="39" xfId="0" applyNumberFormat="1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2" fillId="36" borderId="53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_Közö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7"/>
  <sheetViews>
    <sheetView showGridLines="0" tabSelected="1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0039062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0.7109375" style="1" customWidth="1"/>
    <col min="32" max="16384" width="10.7109375" style="1" customWidth="1"/>
  </cols>
  <sheetData>
    <row r="1" spans="1:30" s="2" customFormat="1" ht="25.5">
      <c r="A1" s="153" t="s">
        <v>310</v>
      </c>
      <c r="B1" s="15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123"/>
      <c r="W1" s="123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154" t="s">
        <v>56</v>
      </c>
      <c r="B2" s="15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123"/>
      <c r="W2" s="123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155" t="s">
        <v>58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3"/>
      <c r="N3" s="13"/>
      <c r="O3" s="13"/>
      <c r="P3" s="13"/>
      <c r="Q3" s="13"/>
      <c r="R3" s="13"/>
      <c r="S3" s="13"/>
      <c r="T3" s="5"/>
      <c r="U3" s="5"/>
      <c r="V3" s="123"/>
      <c r="W3" s="123"/>
      <c r="X3" s="3"/>
      <c r="Y3" s="15"/>
      <c r="Z3" s="15"/>
      <c r="AA3" s="3"/>
      <c r="AB3" s="3"/>
      <c r="AC3" s="3"/>
      <c r="AD3" s="4"/>
    </row>
    <row r="4" spans="1:31" ht="18" customHeight="1" thickTop="1">
      <c r="A4" s="166" t="s">
        <v>1</v>
      </c>
      <c r="B4" s="166" t="s">
        <v>0</v>
      </c>
      <c r="C4" s="194" t="s">
        <v>28</v>
      </c>
      <c r="D4" s="195"/>
      <c r="E4" s="195"/>
      <c r="F4" s="195"/>
      <c r="G4" s="195"/>
      <c r="H4" s="196"/>
      <c r="I4" s="196"/>
      <c r="J4" s="196"/>
      <c r="K4" s="196"/>
      <c r="L4" s="196"/>
      <c r="M4" s="196"/>
      <c r="N4" s="197"/>
      <c r="O4" s="194" t="s">
        <v>29</v>
      </c>
      <c r="P4" s="195"/>
      <c r="Q4" s="195"/>
      <c r="R4" s="195"/>
      <c r="S4" s="198" t="s">
        <v>30</v>
      </c>
      <c r="T4" s="168" t="s">
        <v>31</v>
      </c>
      <c r="U4" s="166" t="s">
        <v>2</v>
      </c>
      <c r="V4" s="166"/>
      <c r="W4" s="166"/>
      <c r="X4" s="166" t="s">
        <v>3</v>
      </c>
      <c r="Y4" s="166"/>
      <c r="Z4" s="166"/>
      <c r="AA4" s="166" t="s">
        <v>8</v>
      </c>
      <c r="AB4" s="166"/>
      <c r="AC4" s="166"/>
      <c r="AD4" s="166" t="s">
        <v>4</v>
      </c>
      <c r="AE4" s="166" t="s">
        <v>240</v>
      </c>
    </row>
    <row r="5" spans="1:31" ht="12.75" customHeight="1">
      <c r="A5" s="167"/>
      <c r="B5" s="167"/>
      <c r="C5" s="54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96">
        <v>7</v>
      </c>
      <c r="J5" s="96">
        <v>8</v>
      </c>
      <c r="K5" s="96">
        <v>9</v>
      </c>
      <c r="L5" s="96">
        <v>10</v>
      </c>
      <c r="M5" s="96">
        <v>11</v>
      </c>
      <c r="N5" s="97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199"/>
      <c r="T5" s="169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</row>
    <row r="6" spans="1:31" s="6" customFormat="1" ht="12.75">
      <c r="A6" s="171" t="s">
        <v>7</v>
      </c>
      <c r="B6" s="172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9"/>
    </row>
    <row r="7" spans="1:31" s="6" customFormat="1" ht="12.75">
      <c r="A7" s="23" t="s">
        <v>53</v>
      </c>
      <c r="B7" s="18" t="s">
        <v>37</v>
      </c>
      <c r="C7" s="20" t="s">
        <v>32</v>
      </c>
      <c r="D7" s="12"/>
      <c r="E7" s="12"/>
      <c r="F7" s="12"/>
      <c r="G7" s="12"/>
      <c r="H7" s="12"/>
      <c r="I7" s="80"/>
      <c r="J7" s="80"/>
      <c r="K7" s="80"/>
      <c r="L7" s="80"/>
      <c r="M7" s="80"/>
      <c r="N7" s="81"/>
      <c r="O7" s="21"/>
      <c r="P7" s="14">
        <v>2</v>
      </c>
      <c r="Q7" s="14"/>
      <c r="R7" s="22"/>
      <c r="S7" s="21">
        <v>0</v>
      </c>
      <c r="T7" s="57" t="s">
        <v>232</v>
      </c>
      <c r="U7" s="21"/>
      <c r="V7" s="124"/>
      <c r="W7" s="131"/>
      <c r="X7" s="21"/>
      <c r="Y7" s="124"/>
      <c r="Z7" s="131"/>
      <c r="AA7" s="21"/>
      <c r="AB7" s="14"/>
      <c r="AC7" s="57"/>
      <c r="AD7" s="35" t="s">
        <v>59</v>
      </c>
      <c r="AE7" s="137" t="s">
        <v>241</v>
      </c>
    </row>
    <row r="8" spans="1:31" s="6" customFormat="1" ht="12.75">
      <c r="A8" s="156" t="s">
        <v>34</v>
      </c>
      <c r="B8" s="157"/>
      <c r="C8" s="28">
        <f aca="true" t="shared" si="0" ref="C8:N8">SUMIF(C7:C7,"=x",$O7:$O7)+SUMIF(C7:C7,"=x",$P7:$P7)+SUMIF(C7:C7,"=x",$Q7:$Q7)</f>
        <v>2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30">
        <f t="shared" si="0"/>
        <v>0</v>
      </c>
      <c r="O8" s="158">
        <f>SUM(C8:N8)</f>
        <v>2</v>
      </c>
      <c r="P8" s="159"/>
      <c r="Q8" s="159"/>
      <c r="R8" s="159"/>
      <c r="S8" s="159"/>
      <c r="T8" s="160"/>
      <c r="U8" s="180"/>
      <c r="V8" s="181"/>
      <c r="W8" s="181"/>
      <c r="X8" s="181"/>
      <c r="Y8" s="181"/>
      <c r="Z8" s="181"/>
      <c r="AA8" s="181"/>
      <c r="AB8" s="181"/>
      <c r="AC8" s="181"/>
      <c r="AD8" s="181"/>
      <c r="AE8" s="182"/>
    </row>
    <row r="9" spans="1:31" s="6" customFormat="1" ht="12.75">
      <c r="A9" s="161" t="s">
        <v>35</v>
      </c>
      <c r="B9" s="162"/>
      <c r="C9" s="31">
        <f aca="true" t="shared" si="1" ref="C9:N9">SUMIF(C7:C7,"=x",$S7:$S7)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32">
        <f t="shared" si="1"/>
        <v>0</v>
      </c>
      <c r="J9" s="32">
        <f t="shared" si="1"/>
        <v>0</v>
      </c>
      <c r="K9" s="32">
        <f t="shared" si="1"/>
        <v>0</v>
      </c>
      <c r="L9" s="32">
        <f t="shared" si="1"/>
        <v>0</v>
      </c>
      <c r="M9" s="32">
        <f t="shared" si="1"/>
        <v>0</v>
      </c>
      <c r="N9" s="33">
        <f t="shared" si="1"/>
        <v>0</v>
      </c>
      <c r="O9" s="163">
        <f>SUM(C9:N9)</f>
        <v>0</v>
      </c>
      <c r="P9" s="164"/>
      <c r="Q9" s="164"/>
      <c r="R9" s="164"/>
      <c r="S9" s="164"/>
      <c r="T9" s="165"/>
      <c r="U9" s="191"/>
      <c r="V9" s="192"/>
      <c r="W9" s="192"/>
      <c r="X9" s="192"/>
      <c r="Y9" s="192"/>
      <c r="Z9" s="192"/>
      <c r="AA9" s="192"/>
      <c r="AB9" s="192"/>
      <c r="AC9" s="192"/>
      <c r="AD9" s="192"/>
      <c r="AE9" s="193"/>
    </row>
    <row r="10" spans="1:31" s="6" customFormat="1" ht="12.75">
      <c r="A10" s="173" t="s">
        <v>36</v>
      </c>
      <c r="B10" s="174"/>
      <c r="C10" s="25">
        <f>SUMPRODUCT(--(C7:C7="x"),--($T7:$T7="K(5)"))</f>
        <v>0</v>
      </c>
      <c r="D10" s="26">
        <f aca="true" t="shared" si="2" ref="D10:N10">SUMPRODUCT(--(D7:D7="x"),--($T7:$T7="K(5)"))</f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26">
        <f t="shared" si="2"/>
        <v>0</v>
      </c>
      <c r="J10" s="26">
        <f t="shared" si="2"/>
        <v>0</v>
      </c>
      <c r="K10" s="26">
        <f t="shared" si="2"/>
        <v>0</v>
      </c>
      <c r="L10" s="26">
        <f t="shared" si="2"/>
        <v>0</v>
      </c>
      <c r="M10" s="26">
        <f t="shared" si="2"/>
        <v>0</v>
      </c>
      <c r="N10" s="27">
        <f t="shared" si="2"/>
        <v>0</v>
      </c>
      <c r="O10" s="175">
        <f>SUM(C10:N10)</f>
        <v>0</v>
      </c>
      <c r="P10" s="176"/>
      <c r="Q10" s="176"/>
      <c r="R10" s="176"/>
      <c r="S10" s="176"/>
      <c r="T10" s="177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3"/>
    </row>
    <row r="11" spans="1:31" s="6" customFormat="1" ht="12.75">
      <c r="A11" s="171" t="s">
        <v>171</v>
      </c>
      <c r="B11" s="172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9"/>
    </row>
    <row r="12" spans="1:31" s="6" customFormat="1" ht="12.75">
      <c r="A12" s="23" t="s">
        <v>158</v>
      </c>
      <c r="B12" s="18" t="s">
        <v>159</v>
      </c>
      <c r="C12" s="20" t="s">
        <v>32</v>
      </c>
      <c r="D12" s="12"/>
      <c r="E12" s="12"/>
      <c r="F12" s="12"/>
      <c r="G12" s="12"/>
      <c r="H12" s="12"/>
      <c r="I12" s="80"/>
      <c r="J12" s="80"/>
      <c r="K12" s="80"/>
      <c r="L12" s="80"/>
      <c r="M12" s="80"/>
      <c r="N12" s="81"/>
      <c r="O12" s="21">
        <v>1</v>
      </c>
      <c r="P12" s="14"/>
      <c r="Q12" s="14"/>
      <c r="R12" s="22"/>
      <c r="S12" s="21">
        <v>3</v>
      </c>
      <c r="T12" s="57" t="s">
        <v>75</v>
      </c>
      <c r="U12" s="36" t="s">
        <v>42</v>
      </c>
      <c r="V12" s="125" t="str">
        <f>A13</f>
        <v>mm5t2al1</v>
      </c>
      <c r="W12" s="132" t="str">
        <f>B13</f>
        <v>Algebra és számelmélet1G-tk</v>
      </c>
      <c r="X12" s="38"/>
      <c r="Y12" s="126"/>
      <c r="Z12" s="133"/>
      <c r="AA12" s="38"/>
      <c r="AB12" s="37"/>
      <c r="AC12" s="58"/>
      <c r="AD12" s="40" t="s">
        <v>168</v>
      </c>
      <c r="AE12" s="133" t="s">
        <v>242</v>
      </c>
    </row>
    <row r="13" spans="1:31" s="6" customFormat="1" ht="12.75">
      <c r="A13" s="23" t="s">
        <v>160</v>
      </c>
      <c r="B13" s="18" t="s">
        <v>163</v>
      </c>
      <c r="C13" s="20" t="s">
        <v>32</v>
      </c>
      <c r="D13" s="12"/>
      <c r="E13" s="12"/>
      <c r="F13" s="12"/>
      <c r="G13" s="12"/>
      <c r="H13" s="12"/>
      <c r="I13" s="80"/>
      <c r="J13" s="80"/>
      <c r="K13" s="80"/>
      <c r="L13" s="80"/>
      <c r="M13" s="80"/>
      <c r="N13" s="81"/>
      <c r="O13" s="21"/>
      <c r="P13" s="14">
        <v>2</v>
      </c>
      <c r="Q13" s="14"/>
      <c r="R13" s="22"/>
      <c r="S13" s="21">
        <v>0</v>
      </c>
      <c r="T13" s="57" t="s">
        <v>77</v>
      </c>
      <c r="U13" s="38"/>
      <c r="V13" s="126"/>
      <c r="W13" s="133"/>
      <c r="X13" s="38"/>
      <c r="Y13" s="126"/>
      <c r="Z13" s="133"/>
      <c r="AA13" s="38"/>
      <c r="AB13" s="37"/>
      <c r="AC13" s="58"/>
      <c r="AD13" s="40" t="s">
        <v>168</v>
      </c>
      <c r="AE13" s="133" t="s">
        <v>243</v>
      </c>
    </row>
    <row r="14" spans="1:31" s="6" customFormat="1" ht="12.75">
      <c r="A14" s="23" t="s">
        <v>161</v>
      </c>
      <c r="B14" s="18" t="s">
        <v>162</v>
      </c>
      <c r="C14" s="21" t="s">
        <v>32</v>
      </c>
      <c r="D14" s="14"/>
      <c r="E14" s="14"/>
      <c r="F14" s="14"/>
      <c r="G14" s="14"/>
      <c r="H14" s="14"/>
      <c r="I14" s="80"/>
      <c r="J14" s="80"/>
      <c r="K14" s="80"/>
      <c r="L14" s="80"/>
      <c r="M14" s="80"/>
      <c r="N14" s="81"/>
      <c r="O14" s="21"/>
      <c r="P14" s="14">
        <v>2</v>
      </c>
      <c r="Q14" s="14"/>
      <c r="R14" s="22"/>
      <c r="S14" s="21">
        <v>3</v>
      </c>
      <c r="T14" s="57" t="s">
        <v>78</v>
      </c>
      <c r="U14" s="38"/>
      <c r="V14" s="126"/>
      <c r="W14" s="133"/>
      <c r="X14" s="38"/>
      <c r="Y14" s="126"/>
      <c r="Z14" s="133"/>
      <c r="AA14" s="38"/>
      <c r="AB14" s="37"/>
      <c r="AC14" s="58"/>
      <c r="AD14" s="40" t="s">
        <v>169</v>
      </c>
      <c r="AE14" s="133" t="s">
        <v>244</v>
      </c>
    </row>
    <row r="15" spans="1:31" s="6" customFormat="1" ht="12.75">
      <c r="A15" s="23" t="s">
        <v>164</v>
      </c>
      <c r="B15" s="18" t="s">
        <v>165</v>
      </c>
      <c r="C15" s="21"/>
      <c r="D15" s="14" t="s">
        <v>32</v>
      </c>
      <c r="E15" s="14"/>
      <c r="F15" s="14"/>
      <c r="G15" s="14"/>
      <c r="H15" s="14"/>
      <c r="I15" s="80"/>
      <c r="J15" s="80"/>
      <c r="K15" s="80"/>
      <c r="L15" s="80"/>
      <c r="M15" s="80"/>
      <c r="N15" s="81"/>
      <c r="O15" s="21">
        <v>1</v>
      </c>
      <c r="P15" s="14"/>
      <c r="Q15" s="14"/>
      <c r="R15" s="22"/>
      <c r="S15" s="21">
        <v>3</v>
      </c>
      <c r="T15" s="57" t="s">
        <v>75</v>
      </c>
      <c r="U15" s="117" t="s">
        <v>42</v>
      </c>
      <c r="V15" s="125" t="str">
        <f>A16</f>
        <v>mm5t2ge2</v>
      </c>
      <c r="W15" s="132" t="str">
        <f>B16</f>
        <v>Bevezetés a geometriábaG-tk</v>
      </c>
      <c r="X15" s="39"/>
      <c r="Y15" s="139"/>
      <c r="Z15" s="144"/>
      <c r="AA15" s="38"/>
      <c r="AB15" s="37"/>
      <c r="AC15" s="58"/>
      <c r="AD15" s="24" t="s">
        <v>170</v>
      </c>
      <c r="AE15" s="133" t="s">
        <v>245</v>
      </c>
    </row>
    <row r="16" spans="1:31" s="6" customFormat="1" ht="12.75">
      <c r="A16" s="23" t="s">
        <v>166</v>
      </c>
      <c r="B16" s="18" t="s">
        <v>167</v>
      </c>
      <c r="C16" s="21"/>
      <c r="D16" s="14" t="s">
        <v>32</v>
      </c>
      <c r="E16" s="14"/>
      <c r="F16" s="14"/>
      <c r="G16" s="14"/>
      <c r="H16" s="14"/>
      <c r="I16" s="80"/>
      <c r="J16" s="80"/>
      <c r="K16" s="80"/>
      <c r="L16" s="80"/>
      <c r="M16" s="80"/>
      <c r="N16" s="81"/>
      <c r="O16" s="21"/>
      <c r="P16" s="14">
        <v>2</v>
      </c>
      <c r="Q16" s="14"/>
      <c r="R16" s="22"/>
      <c r="S16" s="21">
        <v>0</v>
      </c>
      <c r="T16" s="57" t="s">
        <v>77</v>
      </c>
      <c r="U16" s="61"/>
      <c r="V16" s="113"/>
      <c r="W16" s="134"/>
      <c r="X16" s="61"/>
      <c r="Y16" s="113"/>
      <c r="Z16" s="134"/>
      <c r="AA16" s="61"/>
      <c r="AB16" s="45"/>
      <c r="AC16" s="66"/>
      <c r="AD16" s="24" t="s">
        <v>170</v>
      </c>
      <c r="AE16" s="134" t="s">
        <v>246</v>
      </c>
    </row>
    <row r="17" spans="1:31" s="6" customFormat="1" ht="12.75">
      <c r="A17" s="156" t="s">
        <v>34</v>
      </c>
      <c r="B17" s="157"/>
      <c r="C17" s="28">
        <f aca="true" t="shared" si="3" ref="C17:H17">SUMIF(C12:C16,"=x",$O12:$O16)+SUMIF(C12:C16,"=x",$P12:$P16)+SUMIF(C12:C16,"=x",$Q12:$Q16)</f>
        <v>5</v>
      </c>
      <c r="D17" s="29">
        <f t="shared" si="3"/>
        <v>3</v>
      </c>
      <c r="E17" s="29">
        <f t="shared" si="3"/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29">
        <f aca="true" t="shared" si="4" ref="I17:N17">SUMIF(I12:I15,"=x",$O12:$O15)+SUMIF(I12:I15,"=x",$P12:$P15)+SUMIF(I12:I15,"=x",$Q12:$Q15)</f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30">
        <f t="shared" si="4"/>
        <v>0</v>
      </c>
      <c r="O17" s="158">
        <f>SUM(C17:N17)</f>
        <v>8</v>
      </c>
      <c r="P17" s="159"/>
      <c r="Q17" s="159"/>
      <c r="R17" s="159"/>
      <c r="S17" s="159"/>
      <c r="T17" s="160"/>
      <c r="U17" s="180"/>
      <c r="V17" s="181"/>
      <c r="W17" s="181"/>
      <c r="X17" s="181"/>
      <c r="Y17" s="181"/>
      <c r="Z17" s="181"/>
      <c r="AA17" s="181"/>
      <c r="AB17" s="181"/>
      <c r="AC17" s="181"/>
      <c r="AD17" s="181"/>
      <c r="AE17" s="182"/>
    </row>
    <row r="18" spans="1:31" s="6" customFormat="1" ht="12.75">
      <c r="A18" s="161" t="s">
        <v>35</v>
      </c>
      <c r="B18" s="162"/>
      <c r="C18" s="31">
        <f aca="true" t="shared" si="5" ref="C18:H18">SUMIF(C12:C16,"=x",$S12:$S16)</f>
        <v>6</v>
      </c>
      <c r="D18" s="32">
        <f t="shared" si="5"/>
        <v>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aca="true" t="shared" si="6" ref="I18:N18">SUMIF(I12:I15,"=x",$S12:$S15)</f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3">
        <f t="shared" si="6"/>
        <v>0</v>
      </c>
      <c r="O18" s="163">
        <f>SUM(C18:N18)</f>
        <v>9</v>
      </c>
      <c r="P18" s="164"/>
      <c r="Q18" s="164"/>
      <c r="R18" s="164"/>
      <c r="S18" s="164"/>
      <c r="T18" s="165"/>
      <c r="U18" s="191"/>
      <c r="V18" s="192"/>
      <c r="W18" s="192"/>
      <c r="X18" s="192"/>
      <c r="Y18" s="192"/>
      <c r="Z18" s="192"/>
      <c r="AA18" s="192"/>
      <c r="AB18" s="192"/>
      <c r="AC18" s="192"/>
      <c r="AD18" s="192"/>
      <c r="AE18" s="193"/>
    </row>
    <row r="19" spans="1:31" s="6" customFormat="1" ht="12.75">
      <c r="A19" s="173" t="s">
        <v>36</v>
      </c>
      <c r="B19" s="174"/>
      <c r="C19" s="25">
        <f>SUMPRODUCT(--(C12:C16="x"),--($T12:$T16="K(5)"))</f>
        <v>1</v>
      </c>
      <c r="D19" s="26">
        <f aca="true" t="shared" si="7" ref="D19:N19">SUMPRODUCT(--(D12:D16="x"),--($T12:$T16="K(5)"))</f>
        <v>1</v>
      </c>
      <c r="E19" s="26">
        <f t="shared" si="7"/>
        <v>0</v>
      </c>
      <c r="F19" s="26">
        <f t="shared" si="7"/>
        <v>0</v>
      </c>
      <c r="G19" s="26">
        <f t="shared" si="7"/>
        <v>0</v>
      </c>
      <c r="H19" s="26">
        <f t="shared" si="7"/>
        <v>0</v>
      </c>
      <c r="I19" s="26">
        <f t="shared" si="7"/>
        <v>0</v>
      </c>
      <c r="J19" s="26">
        <f>SUMPRODUCT(--(J12:J16="x"),--($T12:$T16="K(5)"))</f>
        <v>0</v>
      </c>
      <c r="K19" s="26">
        <f t="shared" si="7"/>
        <v>0</v>
      </c>
      <c r="L19" s="26">
        <f t="shared" si="7"/>
        <v>0</v>
      </c>
      <c r="M19" s="26">
        <f t="shared" si="7"/>
        <v>0</v>
      </c>
      <c r="N19" s="27">
        <f t="shared" si="7"/>
        <v>0</v>
      </c>
      <c r="O19" s="175">
        <f>SUM(C19:N19)</f>
        <v>2</v>
      </c>
      <c r="P19" s="176"/>
      <c r="Q19" s="176"/>
      <c r="R19" s="176"/>
      <c r="S19" s="176"/>
      <c r="T19" s="177"/>
      <c r="U19" s="191"/>
      <c r="V19" s="192"/>
      <c r="W19" s="192"/>
      <c r="X19" s="192"/>
      <c r="Y19" s="192"/>
      <c r="Z19" s="192"/>
      <c r="AA19" s="192"/>
      <c r="AB19" s="192"/>
      <c r="AC19" s="192"/>
      <c r="AD19" s="192"/>
      <c r="AE19" s="193"/>
    </row>
    <row r="20" spans="1:31" s="6" customFormat="1" ht="12.75">
      <c r="A20" s="171" t="s">
        <v>237</v>
      </c>
      <c r="B20" s="172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9"/>
    </row>
    <row r="21" spans="1:31" s="6" customFormat="1" ht="12.75">
      <c r="A21" s="23" t="s">
        <v>172</v>
      </c>
      <c r="B21" s="18" t="s">
        <v>173</v>
      </c>
      <c r="C21" s="20" t="s">
        <v>32</v>
      </c>
      <c r="D21" s="12"/>
      <c r="E21" s="12"/>
      <c r="F21" s="12"/>
      <c r="G21" s="12"/>
      <c r="H21" s="12"/>
      <c r="I21" s="80"/>
      <c r="J21" s="80"/>
      <c r="K21" s="80"/>
      <c r="L21" s="80"/>
      <c r="M21" s="80"/>
      <c r="N21" s="81"/>
      <c r="O21" s="21"/>
      <c r="P21" s="14">
        <v>2</v>
      </c>
      <c r="Q21" s="14"/>
      <c r="R21" s="22"/>
      <c r="S21" s="119">
        <v>2</v>
      </c>
      <c r="T21" s="57" t="s">
        <v>78</v>
      </c>
      <c r="U21" s="69"/>
      <c r="V21" s="127"/>
      <c r="W21" s="135"/>
      <c r="X21" s="59"/>
      <c r="Y21" s="140"/>
      <c r="Z21" s="145"/>
      <c r="AA21" s="59"/>
      <c r="AB21" s="41"/>
      <c r="AC21" s="60"/>
      <c r="AD21" s="120" t="s">
        <v>224</v>
      </c>
      <c r="AE21" s="147" t="s">
        <v>247</v>
      </c>
    </row>
    <row r="22" spans="1:31" s="6" customFormat="1" ht="12.75">
      <c r="A22" s="23" t="s">
        <v>174</v>
      </c>
      <c r="B22" s="18" t="s">
        <v>175</v>
      </c>
      <c r="C22" s="46" t="s">
        <v>32</v>
      </c>
      <c r="D22" s="42"/>
      <c r="E22" s="42"/>
      <c r="F22" s="42"/>
      <c r="G22" s="42"/>
      <c r="H22" s="42"/>
      <c r="I22" s="98"/>
      <c r="J22" s="98"/>
      <c r="K22" s="98"/>
      <c r="L22" s="98"/>
      <c r="M22" s="98"/>
      <c r="N22" s="99"/>
      <c r="O22" s="47">
        <v>2</v>
      </c>
      <c r="P22" s="34"/>
      <c r="Q22" s="34"/>
      <c r="R22" s="48"/>
      <c r="S22" s="119">
        <v>5</v>
      </c>
      <c r="T22" s="119" t="s">
        <v>75</v>
      </c>
      <c r="U22" s="122" t="s">
        <v>42</v>
      </c>
      <c r="V22" s="128" t="str">
        <f>A23</f>
        <v>mm5t2vm1</v>
      </c>
      <c r="W22" s="136" t="str">
        <f>B23</f>
        <v>Véges matematika1G-tk</v>
      </c>
      <c r="X22" s="70"/>
      <c r="Y22" s="141"/>
      <c r="Z22" s="146"/>
      <c r="AA22" s="70"/>
      <c r="AB22" s="42"/>
      <c r="AC22" s="71"/>
      <c r="AD22" s="121" t="s">
        <v>95</v>
      </c>
      <c r="AE22" s="149" t="s">
        <v>248</v>
      </c>
    </row>
    <row r="23" spans="1:31" s="6" customFormat="1" ht="12.75">
      <c r="A23" s="23" t="s">
        <v>176</v>
      </c>
      <c r="B23" s="18" t="s">
        <v>214</v>
      </c>
      <c r="C23" s="20" t="s">
        <v>32</v>
      </c>
      <c r="D23" s="12"/>
      <c r="E23" s="12"/>
      <c r="F23" s="12"/>
      <c r="G23" s="12"/>
      <c r="H23" s="12"/>
      <c r="I23" s="80"/>
      <c r="J23" s="80"/>
      <c r="K23" s="80"/>
      <c r="L23" s="80"/>
      <c r="M23" s="80"/>
      <c r="N23" s="81"/>
      <c r="O23" s="21"/>
      <c r="P23" s="14">
        <v>2</v>
      </c>
      <c r="Q23" s="14"/>
      <c r="R23" s="22"/>
      <c r="S23" s="119">
        <v>0</v>
      </c>
      <c r="T23" s="57" t="s">
        <v>77</v>
      </c>
      <c r="U23" s="62"/>
      <c r="V23" s="127"/>
      <c r="W23" s="135"/>
      <c r="X23" s="70"/>
      <c r="Y23" s="141"/>
      <c r="Z23" s="146"/>
      <c r="AA23" s="70"/>
      <c r="AB23" s="42"/>
      <c r="AC23" s="71"/>
      <c r="AD23" s="121" t="s">
        <v>95</v>
      </c>
      <c r="AE23" s="149" t="s">
        <v>249</v>
      </c>
    </row>
    <row r="24" spans="1:31" s="6" customFormat="1" ht="12.75">
      <c r="A24" s="23" t="s">
        <v>177</v>
      </c>
      <c r="B24" s="18" t="s">
        <v>178</v>
      </c>
      <c r="C24" s="20"/>
      <c r="D24" s="12" t="s">
        <v>32</v>
      </c>
      <c r="E24" s="12"/>
      <c r="F24" s="12"/>
      <c r="G24" s="12"/>
      <c r="H24" s="12"/>
      <c r="I24" s="80"/>
      <c r="J24" s="80"/>
      <c r="K24" s="80"/>
      <c r="L24" s="80"/>
      <c r="M24" s="80"/>
      <c r="N24" s="81"/>
      <c r="O24" s="21">
        <v>1</v>
      </c>
      <c r="P24" s="14"/>
      <c r="Q24" s="14"/>
      <c r="R24" s="22"/>
      <c r="S24" s="119">
        <v>3</v>
      </c>
      <c r="T24" s="119" t="s">
        <v>75</v>
      </c>
      <c r="U24" s="21" t="s">
        <v>33</v>
      </c>
      <c r="V24" s="124" t="str">
        <f>A12</f>
        <v>mm5t1al1</v>
      </c>
      <c r="W24" s="131" t="str">
        <f>B12</f>
        <v>Algebra és számelmélet1E-tk</v>
      </c>
      <c r="X24" s="62" t="s">
        <v>42</v>
      </c>
      <c r="Y24" s="127" t="str">
        <f>A25</f>
        <v>mm5t2al2</v>
      </c>
      <c r="Z24" s="135" t="str">
        <f>B25</f>
        <v>Algebra és számelmélet2G-tk</v>
      </c>
      <c r="AA24" s="21"/>
      <c r="AB24" s="14"/>
      <c r="AC24" s="57"/>
      <c r="AD24" s="121" t="s">
        <v>137</v>
      </c>
      <c r="AE24" s="137" t="s">
        <v>250</v>
      </c>
    </row>
    <row r="25" spans="1:31" s="6" customFormat="1" ht="12.75">
      <c r="A25" s="23" t="s">
        <v>179</v>
      </c>
      <c r="B25" s="18" t="s">
        <v>215</v>
      </c>
      <c r="C25" s="20"/>
      <c r="D25" s="12" t="s">
        <v>32</v>
      </c>
      <c r="E25" s="12"/>
      <c r="F25" s="12"/>
      <c r="G25" s="12"/>
      <c r="H25" s="12"/>
      <c r="I25" s="80"/>
      <c r="J25" s="80"/>
      <c r="K25" s="80"/>
      <c r="L25" s="80"/>
      <c r="M25" s="80"/>
      <c r="N25" s="81"/>
      <c r="O25" s="21"/>
      <c r="P25" s="14">
        <v>2</v>
      </c>
      <c r="Q25" s="14"/>
      <c r="R25" s="22"/>
      <c r="S25" s="119">
        <v>0</v>
      </c>
      <c r="T25" s="57" t="s">
        <v>77</v>
      </c>
      <c r="U25" s="21" t="s">
        <v>33</v>
      </c>
      <c r="V25" s="124" t="str">
        <f>A12</f>
        <v>mm5t1al1</v>
      </c>
      <c r="W25" s="131" t="str">
        <f>B12</f>
        <v>Algebra és számelmélet1E-tk</v>
      </c>
      <c r="X25" s="21"/>
      <c r="Y25" s="124"/>
      <c r="Z25" s="131"/>
      <c r="AA25" s="21"/>
      <c r="AB25" s="14"/>
      <c r="AC25" s="57"/>
      <c r="AD25" s="121" t="s">
        <v>137</v>
      </c>
      <c r="AE25" s="137" t="s">
        <v>251</v>
      </c>
    </row>
    <row r="26" spans="1:31" s="6" customFormat="1" ht="12.75">
      <c r="A26" s="23" t="s">
        <v>180</v>
      </c>
      <c r="B26" s="18" t="s">
        <v>181</v>
      </c>
      <c r="C26" s="20"/>
      <c r="D26" s="12" t="s">
        <v>32</v>
      </c>
      <c r="E26" s="12"/>
      <c r="F26" s="12"/>
      <c r="G26" s="12"/>
      <c r="H26" s="12"/>
      <c r="I26" s="80"/>
      <c r="J26" s="80"/>
      <c r="K26" s="80"/>
      <c r="L26" s="80"/>
      <c r="M26" s="80"/>
      <c r="N26" s="81"/>
      <c r="O26" s="21">
        <v>2</v>
      </c>
      <c r="P26" s="14"/>
      <c r="Q26" s="14"/>
      <c r="R26" s="22"/>
      <c r="S26" s="119">
        <v>6</v>
      </c>
      <c r="T26" s="119" t="s">
        <v>75</v>
      </c>
      <c r="U26" s="21" t="s">
        <v>33</v>
      </c>
      <c r="V26" s="124" t="str">
        <f>A14</f>
        <v>mm5t2an1</v>
      </c>
      <c r="W26" s="131" t="str">
        <f>B14</f>
        <v>Bevezető analízis1G-tk</v>
      </c>
      <c r="X26" s="62" t="s">
        <v>42</v>
      </c>
      <c r="Y26" s="127" t="str">
        <f>A27</f>
        <v>mm5t2an2</v>
      </c>
      <c r="Z26" s="135" t="str">
        <f>B27</f>
        <v>Bevezető analízis2G-tk</v>
      </c>
      <c r="AA26" s="21"/>
      <c r="AB26" s="14"/>
      <c r="AC26" s="57"/>
      <c r="AD26" s="121" t="s">
        <v>225</v>
      </c>
      <c r="AE26" s="137" t="s">
        <v>252</v>
      </c>
    </row>
    <row r="27" spans="1:31" s="6" customFormat="1" ht="12.75">
      <c r="A27" s="23" t="s">
        <v>182</v>
      </c>
      <c r="B27" s="18" t="s">
        <v>216</v>
      </c>
      <c r="C27" s="20"/>
      <c r="D27" s="12" t="s">
        <v>32</v>
      </c>
      <c r="E27" s="12"/>
      <c r="F27" s="12"/>
      <c r="G27" s="12"/>
      <c r="H27" s="12"/>
      <c r="I27" s="80"/>
      <c r="J27" s="80"/>
      <c r="K27" s="80"/>
      <c r="L27" s="80"/>
      <c r="M27" s="80"/>
      <c r="N27" s="81"/>
      <c r="O27" s="21"/>
      <c r="P27" s="14">
        <v>4</v>
      </c>
      <c r="Q27" s="14"/>
      <c r="R27" s="22"/>
      <c r="S27" s="119">
        <v>0</v>
      </c>
      <c r="T27" s="57" t="s">
        <v>77</v>
      </c>
      <c r="U27" s="21" t="s">
        <v>33</v>
      </c>
      <c r="V27" s="124" t="str">
        <f>A14</f>
        <v>mm5t2an1</v>
      </c>
      <c r="W27" s="131" t="str">
        <f>B14</f>
        <v>Bevezető analízis1G-tk</v>
      </c>
      <c r="X27" s="21"/>
      <c r="Y27" s="124"/>
      <c r="Z27" s="131"/>
      <c r="AA27" s="21"/>
      <c r="AB27" s="14"/>
      <c r="AC27" s="57"/>
      <c r="AD27" s="121" t="s">
        <v>225</v>
      </c>
      <c r="AE27" s="137" t="s">
        <v>253</v>
      </c>
    </row>
    <row r="28" spans="1:31" s="6" customFormat="1" ht="12.75">
      <c r="A28" s="23" t="s">
        <v>183</v>
      </c>
      <c r="B28" s="18" t="s">
        <v>184</v>
      </c>
      <c r="C28" s="20"/>
      <c r="D28" s="12" t="s">
        <v>32</v>
      </c>
      <c r="E28" s="12"/>
      <c r="F28" s="12"/>
      <c r="G28" s="12"/>
      <c r="H28" s="12"/>
      <c r="I28" s="80"/>
      <c r="J28" s="80"/>
      <c r="K28" s="80"/>
      <c r="L28" s="80"/>
      <c r="M28" s="80"/>
      <c r="N28" s="81"/>
      <c r="O28" s="21"/>
      <c r="P28" s="14">
        <v>2</v>
      </c>
      <c r="Q28" s="14"/>
      <c r="R28" s="22"/>
      <c r="S28" s="119">
        <v>2</v>
      </c>
      <c r="T28" s="57" t="s">
        <v>78</v>
      </c>
      <c r="U28" s="62"/>
      <c r="V28" s="127"/>
      <c r="W28" s="135"/>
      <c r="X28" s="21"/>
      <c r="Y28" s="124"/>
      <c r="Z28" s="131"/>
      <c r="AA28" s="21"/>
      <c r="AB28" s="14"/>
      <c r="AC28" s="57"/>
      <c r="AD28" s="121" t="s">
        <v>59</v>
      </c>
      <c r="AE28" s="137" t="s">
        <v>254</v>
      </c>
    </row>
    <row r="29" spans="1:31" s="6" customFormat="1" ht="12.75">
      <c r="A29" s="23" t="s">
        <v>185</v>
      </c>
      <c r="B29" s="18" t="s">
        <v>186</v>
      </c>
      <c r="C29" s="20"/>
      <c r="D29" s="12"/>
      <c r="E29" s="12" t="s">
        <v>32</v>
      </c>
      <c r="F29" s="12"/>
      <c r="G29" s="12"/>
      <c r="H29" s="12"/>
      <c r="I29" s="80"/>
      <c r="J29" s="80"/>
      <c r="K29" s="80"/>
      <c r="L29" s="80"/>
      <c r="M29" s="80"/>
      <c r="N29" s="81"/>
      <c r="O29" s="21">
        <v>2</v>
      </c>
      <c r="P29" s="14"/>
      <c r="Q29" s="14"/>
      <c r="R29" s="22"/>
      <c r="S29" s="119">
        <v>5</v>
      </c>
      <c r="T29" s="119" t="s">
        <v>75</v>
      </c>
      <c r="U29" s="21" t="s">
        <v>33</v>
      </c>
      <c r="V29" s="124" t="str">
        <f>A15</f>
        <v>mm5t1ge2</v>
      </c>
      <c r="W29" s="131" t="str">
        <f>B15</f>
        <v>Bevezetés a geometriábaE-tk</v>
      </c>
      <c r="X29" s="62" t="s">
        <v>42</v>
      </c>
      <c r="Y29" s="127" t="str">
        <f>A30</f>
        <v>mm5t2ge3</v>
      </c>
      <c r="Z29" s="135" t="str">
        <f>B30</f>
        <v>Analitikus geometriaG-tk</v>
      </c>
      <c r="AA29" s="21"/>
      <c r="AB29" s="14"/>
      <c r="AC29" s="57"/>
      <c r="AD29" s="121" t="s">
        <v>170</v>
      </c>
      <c r="AE29" s="137" t="s">
        <v>255</v>
      </c>
    </row>
    <row r="30" spans="1:31" s="6" customFormat="1" ht="12.75">
      <c r="A30" s="23" t="s">
        <v>187</v>
      </c>
      <c r="B30" s="18" t="s">
        <v>217</v>
      </c>
      <c r="C30" s="20"/>
      <c r="D30" s="12"/>
      <c r="E30" s="12" t="s">
        <v>32</v>
      </c>
      <c r="F30" s="12"/>
      <c r="G30" s="12"/>
      <c r="H30" s="12"/>
      <c r="I30" s="80"/>
      <c r="J30" s="80"/>
      <c r="K30" s="80"/>
      <c r="L30" s="80"/>
      <c r="M30" s="80"/>
      <c r="N30" s="81"/>
      <c r="O30" s="21"/>
      <c r="P30" s="14">
        <v>2</v>
      </c>
      <c r="Q30" s="14"/>
      <c r="R30" s="22"/>
      <c r="S30" s="119">
        <v>0</v>
      </c>
      <c r="T30" s="57" t="s">
        <v>77</v>
      </c>
      <c r="U30" s="21" t="s">
        <v>33</v>
      </c>
      <c r="V30" s="124" t="str">
        <f>A15</f>
        <v>mm5t1ge2</v>
      </c>
      <c r="W30" s="131" t="str">
        <f>B15</f>
        <v>Bevezetés a geometriábaE-tk</v>
      </c>
      <c r="X30" s="21"/>
      <c r="Y30" s="124"/>
      <c r="Z30" s="131"/>
      <c r="AA30" s="21"/>
      <c r="AB30" s="14"/>
      <c r="AC30" s="57"/>
      <c r="AD30" s="121" t="s">
        <v>170</v>
      </c>
      <c r="AE30" s="147" t="s">
        <v>256</v>
      </c>
    </row>
    <row r="31" spans="1:31" s="6" customFormat="1" ht="12.75">
      <c r="A31" s="23" t="s">
        <v>188</v>
      </c>
      <c r="B31" s="18" t="s">
        <v>189</v>
      </c>
      <c r="C31" s="20"/>
      <c r="D31" s="12"/>
      <c r="E31" s="12" t="s">
        <v>32</v>
      </c>
      <c r="F31" s="12"/>
      <c r="G31" s="12"/>
      <c r="H31" s="12"/>
      <c r="I31" s="80"/>
      <c r="J31" s="80"/>
      <c r="K31" s="80"/>
      <c r="L31" s="80"/>
      <c r="M31" s="80"/>
      <c r="N31" s="81"/>
      <c r="O31" s="21">
        <v>2</v>
      </c>
      <c r="P31" s="14"/>
      <c r="Q31" s="14"/>
      <c r="R31" s="22"/>
      <c r="S31" s="119">
        <v>5</v>
      </c>
      <c r="T31" s="119" t="s">
        <v>75</v>
      </c>
      <c r="U31" s="21" t="s">
        <v>33</v>
      </c>
      <c r="V31" s="124" t="str">
        <f>A26</f>
        <v>mm5t1an2</v>
      </c>
      <c r="W31" s="131" t="str">
        <f>B26</f>
        <v>Bevezető analízis2E-tk</v>
      </c>
      <c r="X31" s="62" t="s">
        <v>42</v>
      </c>
      <c r="Y31" s="127" t="str">
        <f>A32</f>
        <v>mm5t2an3</v>
      </c>
      <c r="Z31" s="135" t="str">
        <f>B32</f>
        <v>Egyváltozós analízis1G-tk</v>
      </c>
      <c r="AA31" s="64"/>
      <c r="AB31" s="44"/>
      <c r="AC31" s="65"/>
      <c r="AD31" s="121" t="s">
        <v>225</v>
      </c>
      <c r="AE31" s="149" t="s">
        <v>257</v>
      </c>
    </row>
    <row r="32" spans="1:31" s="6" customFormat="1" ht="12.75">
      <c r="A32" s="23" t="s">
        <v>190</v>
      </c>
      <c r="B32" s="18" t="s">
        <v>218</v>
      </c>
      <c r="C32" s="20"/>
      <c r="D32" s="12"/>
      <c r="E32" s="12" t="s">
        <v>32</v>
      </c>
      <c r="F32" s="12"/>
      <c r="G32" s="12"/>
      <c r="H32" s="12"/>
      <c r="I32" s="80"/>
      <c r="J32" s="80"/>
      <c r="K32" s="80"/>
      <c r="L32" s="80"/>
      <c r="M32" s="80"/>
      <c r="N32" s="81"/>
      <c r="O32" s="21"/>
      <c r="P32" s="14">
        <v>2</v>
      </c>
      <c r="Q32" s="14"/>
      <c r="R32" s="22"/>
      <c r="S32" s="119">
        <v>0</v>
      </c>
      <c r="T32" s="57" t="s">
        <v>77</v>
      </c>
      <c r="U32" s="21" t="s">
        <v>33</v>
      </c>
      <c r="V32" s="124" t="str">
        <f>A26</f>
        <v>mm5t1an2</v>
      </c>
      <c r="W32" s="131" t="str">
        <f>B26</f>
        <v>Bevezető analízis2E-tk</v>
      </c>
      <c r="X32" s="64"/>
      <c r="Y32" s="129"/>
      <c r="Z32" s="137"/>
      <c r="AA32" s="64"/>
      <c r="AB32" s="44"/>
      <c r="AC32" s="65"/>
      <c r="AD32" s="121" t="s">
        <v>225</v>
      </c>
      <c r="AE32" s="149" t="s">
        <v>258</v>
      </c>
    </row>
    <row r="33" spans="1:31" s="6" customFormat="1" ht="12.75">
      <c r="A33" s="23" t="s">
        <v>191</v>
      </c>
      <c r="B33" s="18" t="s">
        <v>192</v>
      </c>
      <c r="C33" s="20"/>
      <c r="D33" s="12"/>
      <c r="E33" s="12" t="s">
        <v>32</v>
      </c>
      <c r="F33" s="12"/>
      <c r="G33" s="12"/>
      <c r="H33" s="12"/>
      <c r="I33" s="80"/>
      <c r="J33" s="80"/>
      <c r="K33" s="80"/>
      <c r="L33" s="80"/>
      <c r="M33" s="80"/>
      <c r="N33" s="81"/>
      <c r="O33" s="21"/>
      <c r="P33" s="14">
        <v>2</v>
      </c>
      <c r="Q33" s="14"/>
      <c r="R33" s="22"/>
      <c r="S33" s="119">
        <v>2</v>
      </c>
      <c r="T33" s="57" t="s">
        <v>78</v>
      </c>
      <c r="U33" s="21" t="s">
        <v>33</v>
      </c>
      <c r="V33" s="124" t="str">
        <f>A28</f>
        <v>mm5t2em2</v>
      </c>
      <c r="W33" s="131" t="str">
        <f>B28</f>
        <v>Elemi matematika1G-tk</v>
      </c>
      <c r="X33" s="21" t="s">
        <v>33</v>
      </c>
      <c r="Y33" s="124" t="str">
        <f>A22</f>
        <v>mm5t1vm1</v>
      </c>
      <c r="Z33" s="131" t="str">
        <f>B22</f>
        <v>Véges matematika1E-tk</v>
      </c>
      <c r="AA33" s="21"/>
      <c r="AB33" s="14"/>
      <c r="AC33" s="57"/>
      <c r="AD33" s="121" t="s">
        <v>147</v>
      </c>
      <c r="AE33" s="137" t="s">
        <v>259</v>
      </c>
    </row>
    <row r="34" spans="1:31" s="6" customFormat="1" ht="12.75">
      <c r="A34" s="23" t="s">
        <v>193</v>
      </c>
      <c r="B34" s="18" t="s">
        <v>194</v>
      </c>
      <c r="C34" s="20"/>
      <c r="D34" s="12"/>
      <c r="E34" s="12"/>
      <c r="F34" s="12" t="s">
        <v>32</v>
      </c>
      <c r="G34" s="12"/>
      <c r="H34" s="12"/>
      <c r="I34" s="80"/>
      <c r="J34" s="80"/>
      <c r="K34" s="80"/>
      <c r="L34" s="80"/>
      <c r="M34" s="80"/>
      <c r="N34" s="81"/>
      <c r="O34" s="21">
        <v>2</v>
      </c>
      <c r="P34" s="14"/>
      <c r="Q34" s="14"/>
      <c r="R34" s="22"/>
      <c r="S34" s="119">
        <v>5</v>
      </c>
      <c r="T34" s="119" t="s">
        <v>75</v>
      </c>
      <c r="U34" s="21" t="s">
        <v>33</v>
      </c>
      <c r="V34" s="124" t="str">
        <f>A31</f>
        <v>mm5t1an3</v>
      </c>
      <c r="W34" s="131" t="str">
        <f>B31</f>
        <v>Egyváltozós analízis1E-tk</v>
      </c>
      <c r="X34" s="62" t="s">
        <v>42</v>
      </c>
      <c r="Y34" s="127" t="str">
        <f>A35</f>
        <v>mm5t2an4</v>
      </c>
      <c r="Z34" s="135" t="str">
        <f>B35</f>
        <v>Egyváltozós analízis2G-tk</v>
      </c>
      <c r="AA34" s="64"/>
      <c r="AB34" s="44"/>
      <c r="AC34" s="65"/>
      <c r="AD34" s="121" t="s">
        <v>225</v>
      </c>
      <c r="AE34" s="137" t="s">
        <v>260</v>
      </c>
    </row>
    <row r="35" spans="1:31" s="6" customFormat="1" ht="12.75">
      <c r="A35" s="23" t="s">
        <v>195</v>
      </c>
      <c r="B35" s="18" t="s">
        <v>219</v>
      </c>
      <c r="C35" s="20"/>
      <c r="D35" s="12"/>
      <c r="E35" s="12"/>
      <c r="F35" s="12" t="s">
        <v>32</v>
      </c>
      <c r="G35" s="12"/>
      <c r="H35" s="12"/>
      <c r="I35" s="80"/>
      <c r="J35" s="80"/>
      <c r="K35" s="80"/>
      <c r="L35" s="80"/>
      <c r="M35" s="80"/>
      <c r="N35" s="81"/>
      <c r="O35" s="21"/>
      <c r="P35" s="14">
        <v>2</v>
      </c>
      <c r="Q35" s="14"/>
      <c r="R35" s="22"/>
      <c r="S35" s="119">
        <v>0</v>
      </c>
      <c r="T35" s="57" t="s">
        <v>77</v>
      </c>
      <c r="U35" s="59" t="s">
        <v>33</v>
      </c>
      <c r="V35" s="124" t="str">
        <f>A31</f>
        <v>mm5t1an3</v>
      </c>
      <c r="W35" s="131" t="str">
        <f>B31</f>
        <v>Egyváltozós analízis1E-tk</v>
      </c>
      <c r="X35" s="61"/>
      <c r="Y35" s="142"/>
      <c r="Z35" s="147"/>
      <c r="AA35" s="61"/>
      <c r="AB35" s="45"/>
      <c r="AC35" s="66"/>
      <c r="AD35" s="121" t="s">
        <v>225</v>
      </c>
      <c r="AE35" s="137" t="s">
        <v>261</v>
      </c>
    </row>
    <row r="36" spans="1:31" s="6" customFormat="1" ht="12.75">
      <c r="A36" s="23" t="s">
        <v>196</v>
      </c>
      <c r="B36" s="18" t="s">
        <v>197</v>
      </c>
      <c r="C36" s="20"/>
      <c r="D36" s="12"/>
      <c r="E36" s="14"/>
      <c r="F36" s="12" t="s">
        <v>32</v>
      </c>
      <c r="G36" s="12"/>
      <c r="H36" s="12"/>
      <c r="I36" s="80"/>
      <c r="J36" s="80"/>
      <c r="K36" s="80"/>
      <c r="L36" s="80"/>
      <c r="M36" s="80"/>
      <c r="N36" s="81"/>
      <c r="O36" s="21"/>
      <c r="P36" s="14">
        <v>2</v>
      </c>
      <c r="Q36" s="14"/>
      <c r="R36" s="22"/>
      <c r="S36" s="119">
        <v>2</v>
      </c>
      <c r="T36" s="57" t="s">
        <v>78</v>
      </c>
      <c r="U36" s="59" t="s">
        <v>33</v>
      </c>
      <c r="V36" s="124" t="str">
        <f>A33</f>
        <v>mm5t2em3</v>
      </c>
      <c r="W36" s="131" t="str">
        <f>B33</f>
        <v>Elemi matematika2G-tk</v>
      </c>
      <c r="X36" s="59" t="s">
        <v>33</v>
      </c>
      <c r="Y36" s="140" t="str">
        <f>A15</f>
        <v>mm5t1ge2</v>
      </c>
      <c r="Z36" s="145" t="str">
        <f>B15</f>
        <v>Bevezetés a geometriábaE-tk</v>
      </c>
      <c r="AA36" s="61"/>
      <c r="AB36" s="45"/>
      <c r="AC36" s="66"/>
      <c r="AD36" s="121" t="s">
        <v>83</v>
      </c>
      <c r="AE36" s="137" t="s">
        <v>262</v>
      </c>
    </row>
    <row r="37" spans="1:31" s="6" customFormat="1" ht="12.75">
      <c r="A37" s="23" t="s">
        <v>198</v>
      </c>
      <c r="B37" s="18" t="s">
        <v>199</v>
      </c>
      <c r="C37" s="20"/>
      <c r="D37" s="12"/>
      <c r="E37" s="12"/>
      <c r="F37" s="12" t="s">
        <v>32</v>
      </c>
      <c r="G37" s="12"/>
      <c r="H37" s="12"/>
      <c r="I37" s="80"/>
      <c r="J37" s="80"/>
      <c r="K37" s="80"/>
      <c r="L37" s="80"/>
      <c r="M37" s="80"/>
      <c r="N37" s="81"/>
      <c r="O37" s="21">
        <v>2</v>
      </c>
      <c r="P37" s="14"/>
      <c r="Q37" s="14"/>
      <c r="R37" s="22"/>
      <c r="S37" s="119">
        <v>5</v>
      </c>
      <c r="T37" s="119" t="s">
        <v>75</v>
      </c>
      <c r="U37" s="21" t="s">
        <v>33</v>
      </c>
      <c r="V37" s="124" t="str">
        <f>A29</f>
        <v>mm5t1ge3</v>
      </c>
      <c r="W37" s="131" t="str">
        <f>B29</f>
        <v>Analitikus geometriaE-tk</v>
      </c>
      <c r="X37" s="59" t="s">
        <v>33</v>
      </c>
      <c r="Y37" s="140" t="str">
        <f>A12</f>
        <v>mm5t1al1</v>
      </c>
      <c r="Z37" s="145" t="str">
        <f>B12</f>
        <v>Algebra és számelmélet1E-tk</v>
      </c>
      <c r="AA37" s="69" t="s">
        <v>42</v>
      </c>
      <c r="AB37" s="114" t="str">
        <f>A38</f>
        <v>mm5t2ge4</v>
      </c>
      <c r="AC37" s="115" t="str">
        <f>B38</f>
        <v>Geometriai transzformációkG-tk</v>
      </c>
      <c r="AD37" s="121" t="s">
        <v>81</v>
      </c>
      <c r="AE37" s="137" t="s">
        <v>263</v>
      </c>
    </row>
    <row r="38" spans="1:31" s="6" customFormat="1" ht="12.75">
      <c r="A38" s="23" t="s">
        <v>200</v>
      </c>
      <c r="B38" s="18" t="s">
        <v>220</v>
      </c>
      <c r="C38" s="49"/>
      <c r="D38" s="50"/>
      <c r="E38" s="50"/>
      <c r="F38" s="50" t="s">
        <v>32</v>
      </c>
      <c r="G38" s="50"/>
      <c r="H38" s="50"/>
      <c r="I38" s="100"/>
      <c r="J38" s="100"/>
      <c r="K38" s="100"/>
      <c r="L38" s="100"/>
      <c r="M38" s="100"/>
      <c r="N38" s="101"/>
      <c r="O38" s="51"/>
      <c r="P38" s="52">
        <v>2</v>
      </c>
      <c r="Q38" s="52"/>
      <c r="R38" s="53"/>
      <c r="S38" s="119">
        <v>0</v>
      </c>
      <c r="T38" s="57" t="s">
        <v>77</v>
      </c>
      <c r="U38" s="72" t="s">
        <v>33</v>
      </c>
      <c r="V38" s="130" t="str">
        <f>A29</f>
        <v>mm5t1ge3</v>
      </c>
      <c r="W38" s="138" t="str">
        <f>B29</f>
        <v>Analitikus geometriaE-tk</v>
      </c>
      <c r="X38" s="51" t="s">
        <v>33</v>
      </c>
      <c r="Y38" s="143" t="str">
        <f>A12</f>
        <v>mm5t1al1</v>
      </c>
      <c r="Z38" s="148" t="str">
        <f>B12</f>
        <v>Algebra és számelmélet1E-tk</v>
      </c>
      <c r="AA38" s="73"/>
      <c r="AB38" s="74"/>
      <c r="AC38" s="75"/>
      <c r="AD38" s="121" t="s">
        <v>81</v>
      </c>
      <c r="AE38" s="137" t="s">
        <v>264</v>
      </c>
    </row>
    <row r="39" spans="1:31" s="6" customFormat="1" ht="12.75">
      <c r="A39" s="23" t="s">
        <v>201</v>
      </c>
      <c r="B39" s="18" t="s">
        <v>202</v>
      </c>
      <c r="C39" s="20"/>
      <c r="D39" s="12"/>
      <c r="E39" s="12"/>
      <c r="F39" s="12"/>
      <c r="G39" s="12" t="s">
        <v>32</v>
      </c>
      <c r="H39" s="12"/>
      <c r="I39" s="80"/>
      <c r="J39" s="80"/>
      <c r="K39" s="80"/>
      <c r="L39" s="80"/>
      <c r="M39" s="80"/>
      <c r="N39" s="81"/>
      <c r="O39" s="21">
        <v>2</v>
      </c>
      <c r="P39" s="14"/>
      <c r="Q39" s="14"/>
      <c r="R39" s="22"/>
      <c r="S39" s="119">
        <v>5</v>
      </c>
      <c r="T39" s="119" t="s">
        <v>75</v>
      </c>
      <c r="U39" s="21" t="s">
        <v>33</v>
      </c>
      <c r="V39" s="124" t="str">
        <f>A24</f>
        <v>mm5t1al2</v>
      </c>
      <c r="W39" s="131" t="str">
        <f>B24</f>
        <v>Algebra és számelmélet2E-tk</v>
      </c>
      <c r="X39" s="59" t="s">
        <v>33</v>
      </c>
      <c r="Y39" s="140" t="str">
        <f>A14</f>
        <v>mm5t2an1</v>
      </c>
      <c r="Z39" s="145" t="str">
        <f>B14</f>
        <v>Bevezető analízis1G-tk</v>
      </c>
      <c r="AA39" s="69" t="s">
        <v>42</v>
      </c>
      <c r="AB39" s="114" t="str">
        <f>A40</f>
        <v>mm5t2al5</v>
      </c>
      <c r="AC39" s="115" t="str">
        <f>B40</f>
        <v>Algebra és számelmélet3G-tk</v>
      </c>
      <c r="AD39" s="121" t="s">
        <v>137</v>
      </c>
      <c r="AE39" s="147" t="s">
        <v>265</v>
      </c>
    </row>
    <row r="40" spans="1:31" s="6" customFormat="1" ht="12.75">
      <c r="A40" s="23" t="s">
        <v>203</v>
      </c>
      <c r="B40" s="18" t="s">
        <v>221</v>
      </c>
      <c r="C40" s="49"/>
      <c r="D40" s="50"/>
      <c r="E40" s="50"/>
      <c r="F40" s="50"/>
      <c r="G40" s="50" t="s">
        <v>32</v>
      </c>
      <c r="H40" s="50"/>
      <c r="I40" s="100"/>
      <c r="J40" s="100"/>
      <c r="K40" s="100"/>
      <c r="L40" s="100"/>
      <c r="M40" s="100"/>
      <c r="N40" s="101"/>
      <c r="O40" s="51"/>
      <c r="P40" s="52">
        <v>2</v>
      </c>
      <c r="Q40" s="52"/>
      <c r="R40" s="53"/>
      <c r="S40" s="119">
        <v>0</v>
      </c>
      <c r="T40" s="57" t="s">
        <v>77</v>
      </c>
      <c r="U40" s="72" t="s">
        <v>33</v>
      </c>
      <c r="V40" s="130" t="str">
        <f>A24</f>
        <v>mm5t1al2</v>
      </c>
      <c r="W40" s="138" t="str">
        <f>B24</f>
        <v>Algebra és számelmélet2E-tk</v>
      </c>
      <c r="X40" s="59" t="s">
        <v>33</v>
      </c>
      <c r="Y40" s="140" t="str">
        <f>A14</f>
        <v>mm5t2an1</v>
      </c>
      <c r="Z40" s="145" t="str">
        <f>B14</f>
        <v>Bevezető analízis1G-tk</v>
      </c>
      <c r="AA40" s="73"/>
      <c r="AB40" s="74"/>
      <c r="AC40" s="76"/>
      <c r="AD40" s="121" t="s">
        <v>137</v>
      </c>
      <c r="AE40" s="149" t="s">
        <v>266</v>
      </c>
    </row>
    <row r="41" spans="1:31" s="6" customFormat="1" ht="12.75">
      <c r="A41" s="23" t="s">
        <v>204</v>
      </c>
      <c r="B41" s="18" t="s">
        <v>205</v>
      </c>
      <c r="C41" s="20"/>
      <c r="D41" s="12"/>
      <c r="E41" s="12"/>
      <c r="F41" s="12"/>
      <c r="G41" s="12" t="s">
        <v>32</v>
      </c>
      <c r="H41" s="12"/>
      <c r="I41" s="80"/>
      <c r="J41" s="80"/>
      <c r="K41" s="80"/>
      <c r="L41" s="80"/>
      <c r="M41" s="80"/>
      <c r="N41" s="81"/>
      <c r="O41" s="21">
        <v>3</v>
      </c>
      <c r="P41" s="14"/>
      <c r="Q41" s="14"/>
      <c r="R41" s="22"/>
      <c r="S41" s="119">
        <v>6</v>
      </c>
      <c r="T41" s="119" t="s">
        <v>75</v>
      </c>
      <c r="U41" s="72" t="s">
        <v>33</v>
      </c>
      <c r="V41" s="130" t="str">
        <f>A34</f>
        <v>mm5t1an4</v>
      </c>
      <c r="W41" s="138" t="str">
        <f>B34</f>
        <v>Egyváltozós analízis2E-tk</v>
      </c>
      <c r="X41" s="21" t="s">
        <v>33</v>
      </c>
      <c r="Y41" s="124" t="str">
        <f>A22</f>
        <v>mm5t1vm1</v>
      </c>
      <c r="Z41" s="131" t="str">
        <f>B22</f>
        <v>Véges matematika1E-tk</v>
      </c>
      <c r="AA41" s="62" t="s">
        <v>42</v>
      </c>
      <c r="AB41" s="127" t="str">
        <f>A42</f>
        <v>mm5t2vs5</v>
      </c>
      <c r="AC41" s="115" t="str">
        <f>B42</f>
        <v>Valószínűségszámítás1G-tk</v>
      </c>
      <c r="AD41" s="121" t="s">
        <v>139</v>
      </c>
      <c r="AE41" s="149" t="s">
        <v>267</v>
      </c>
    </row>
    <row r="42" spans="1:31" s="6" customFormat="1" ht="12.75">
      <c r="A42" s="23" t="s">
        <v>206</v>
      </c>
      <c r="B42" s="18" t="s">
        <v>222</v>
      </c>
      <c r="C42" s="20"/>
      <c r="D42" s="12"/>
      <c r="E42" s="12"/>
      <c r="F42" s="12"/>
      <c r="G42" s="12" t="s">
        <v>32</v>
      </c>
      <c r="H42" s="12"/>
      <c r="I42" s="80"/>
      <c r="J42" s="80"/>
      <c r="K42" s="80"/>
      <c r="L42" s="80"/>
      <c r="M42" s="80"/>
      <c r="N42" s="81"/>
      <c r="O42" s="21"/>
      <c r="P42" s="14">
        <v>2</v>
      </c>
      <c r="Q42" s="14"/>
      <c r="R42" s="22"/>
      <c r="S42" s="119">
        <v>0</v>
      </c>
      <c r="T42" s="57" t="s">
        <v>77</v>
      </c>
      <c r="U42" s="59" t="s">
        <v>33</v>
      </c>
      <c r="V42" s="124" t="str">
        <f>A34</f>
        <v>mm5t1an4</v>
      </c>
      <c r="W42" s="131" t="str">
        <f>B34</f>
        <v>Egyváltozós analízis2E-tk</v>
      </c>
      <c r="X42" s="21" t="s">
        <v>33</v>
      </c>
      <c r="Y42" s="124" t="str">
        <f>A22</f>
        <v>mm5t1vm1</v>
      </c>
      <c r="Z42" s="131" t="str">
        <f>B22</f>
        <v>Véges matematika1E-tk</v>
      </c>
      <c r="AA42" s="59"/>
      <c r="AB42" s="41"/>
      <c r="AC42" s="60"/>
      <c r="AD42" s="121" t="s">
        <v>139</v>
      </c>
      <c r="AE42" s="137" t="s">
        <v>268</v>
      </c>
    </row>
    <row r="43" spans="1:31" s="6" customFormat="1" ht="12.75">
      <c r="A43" s="23" t="s">
        <v>207</v>
      </c>
      <c r="B43" s="18" t="s">
        <v>208</v>
      </c>
      <c r="C43" s="20"/>
      <c r="D43" s="12"/>
      <c r="E43" s="12"/>
      <c r="F43" s="12"/>
      <c r="G43" s="12"/>
      <c r="H43" s="12" t="s">
        <v>32</v>
      </c>
      <c r="I43" s="80"/>
      <c r="J43" s="80"/>
      <c r="K43" s="80"/>
      <c r="L43" s="80"/>
      <c r="M43" s="80"/>
      <c r="N43" s="81"/>
      <c r="O43" s="21">
        <v>2</v>
      </c>
      <c r="P43" s="14"/>
      <c r="Q43" s="14"/>
      <c r="R43" s="22"/>
      <c r="S43" s="119">
        <v>5</v>
      </c>
      <c r="T43" s="119" t="s">
        <v>75</v>
      </c>
      <c r="U43" s="59" t="s">
        <v>33</v>
      </c>
      <c r="V43" s="124" t="str">
        <f>A39</f>
        <v>mm5t1al5</v>
      </c>
      <c r="W43" s="131" t="str">
        <f>B39</f>
        <v>Algebra és számelmélet3E-tk</v>
      </c>
      <c r="X43" s="69" t="s">
        <v>42</v>
      </c>
      <c r="Y43" s="114" t="str">
        <f>A44</f>
        <v>mm5t2al6</v>
      </c>
      <c r="Z43" s="115" t="str">
        <f>B44</f>
        <v>Algebra és számelmélet4G-tk</v>
      </c>
      <c r="AA43" s="59"/>
      <c r="AB43" s="41"/>
      <c r="AC43" s="60"/>
      <c r="AD43" s="121" t="s">
        <v>137</v>
      </c>
      <c r="AE43" s="137" t="s">
        <v>269</v>
      </c>
    </row>
    <row r="44" spans="1:31" s="6" customFormat="1" ht="12.75">
      <c r="A44" s="23" t="s">
        <v>209</v>
      </c>
      <c r="B44" s="18" t="s">
        <v>223</v>
      </c>
      <c r="C44" s="20"/>
      <c r="D44" s="12"/>
      <c r="E44" s="12"/>
      <c r="F44" s="12"/>
      <c r="G44" s="12"/>
      <c r="H44" s="12" t="s">
        <v>32</v>
      </c>
      <c r="I44" s="80"/>
      <c r="J44" s="80"/>
      <c r="K44" s="80"/>
      <c r="L44" s="80"/>
      <c r="M44" s="80"/>
      <c r="N44" s="81"/>
      <c r="O44" s="21"/>
      <c r="P44" s="14">
        <v>2</v>
      </c>
      <c r="Q44" s="14"/>
      <c r="R44" s="22"/>
      <c r="S44" s="119">
        <v>0</v>
      </c>
      <c r="T44" s="57" t="s">
        <v>77</v>
      </c>
      <c r="U44" s="59" t="s">
        <v>33</v>
      </c>
      <c r="V44" s="124" t="str">
        <f>A39</f>
        <v>mm5t1al5</v>
      </c>
      <c r="W44" s="131" t="str">
        <f>B39</f>
        <v>Algebra és számelmélet3E-tk</v>
      </c>
      <c r="X44" s="61"/>
      <c r="Y44" s="142"/>
      <c r="Z44" s="147"/>
      <c r="AA44" s="61"/>
      <c r="AB44" s="45"/>
      <c r="AC44" s="66"/>
      <c r="AD44" s="121" t="s">
        <v>137</v>
      </c>
      <c r="AE44" s="137" t="s">
        <v>270</v>
      </c>
    </row>
    <row r="45" spans="1:31" s="6" customFormat="1" ht="12.75">
      <c r="A45" s="118" t="s">
        <v>210</v>
      </c>
      <c r="B45" s="110" t="s">
        <v>211</v>
      </c>
      <c r="C45" s="20"/>
      <c r="D45" s="12"/>
      <c r="E45" s="12"/>
      <c r="F45" s="12"/>
      <c r="G45" s="12"/>
      <c r="H45" s="12" t="s">
        <v>32</v>
      </c>
      <c r="I45" s="80"/>
      <c r="J45" s="80"/>
      <c r="K45" s="80"/>
      <c r="L45" s="80"/>
      <c r="M45" s="80"/>
      <c r="N45" s="81"/>
      <c r="O45" s="21">
        <v>2</v>
      </c>
      <c r="P45" s="14"/>
      <c r="Q45" s="14"/>
      <c r="R45" s="22"/>
      <c r="S45" s="119">
        <v>2</v>
      </c>
      <c r="T45" s="119" t="s">
        <v>75</v>
      </c>
      <c r="U45" s="61"/>
      <c r="V45" s="129"/>
      <c r="W45" s="137"/>
      <c r="X45" s="61"/>
      <c r="Y45" s="142"/>
      <c r="Z45" s="147"/>
      <c r="AA45" s="61"/>
      <c r="AB45" s="45"/>
      <c r="AC45" s="66"/>
      <c r="AD45" s="121" t="s">
        <v>84</v>
      </c>
      <c r="AE45" s="137" t="s">
        <v>271</v>
      </c>
    </row>
    <row r="46" spans="1:31" s="6" customFormat="1" ht="12.75">
      <c r="A46" s="106" t="s">
        <v>212</v>
      </c>
      <c r="B46" s="106" t="s">
        <v>213</v>
      </c>
      <c r="C46" s="21"/>
      <c r="D46" s="14"/>
      <c r="E46" s="14"/>
      <c r="F46" s="14"/>
      <c r="G46" s="14"/>
      <c r="H46" s="14" t="s">
        <v>32</v>
      </c>
      <c r="I46" s="80"/>
      <c r="J46" s="80"/>
      <c r="K46" s="80"/>
      <c r="L46" s="80"/>
      <c r="M46" s="80"/>
      <c r="N46" s="81"/>
      <c r="O46" s="21"/>
      <c r="P46" s="14">
        <v>2</v>
      </c>
      <c r="Q46" s="14"/>
      <c r="R46" s="22"/>
      <c r="S46" s="119">
        <v>2</v>
      </c>
      <c r="T46" s="57" t="s">
        <v>78</v>
      </c>
      <c r="U46" s="21" t="s">
        <v>33</v>
      </c>
      <c r="V46" s="124" t="str">
        <f>A24</f>
        <v>mm5t1al2</v>
      </c>
      <c r="W46" s="131" t="str">
        <f>B24</f>
        <v>Algebra és számelmélet2E-tk</v>
      </c>
      <c r="X46" s="21" t="s">
        <v>33</v>
      </c>
      <c r="Y46" s="124" t="str">
        <f>A31</f>
        <v>mm5t1an3</v>
      </c>
      <c r="Z46" s="131" t="str">
        <f>B31</f>
        <v>Egyváltozós analízis1E-tk</v>
      </c>
      <c r="AA46" s="21"/>
      <c r="AB46" s="124"/>
      <c r="AC46" s="131"/>
      <c r="AD46" s="120" t="s">
        <v>147</v>
      </c>
      <c r="AE46" s="137" t="s">
        <v>272</v>
      </c>
    </row>
    <row r="47" spans="1:31" s="6" customFormat="1" ht="12.75">
      <c r="A47" s="156" t="s">
        <v>34</v>
      </c>
      <c r="B47" s="157"/>
      <c r="C47" s="28">
        <f aca="true" t="shared" si="8" ref="C47:N47">SUMIF(C21:C46,"=x",$O21:$O46)+SUMIF(C21:C46,"=x",$P21:$P46)+SUMIF(C21:C46,"=x",$Q21:$Q46)</f>
        <v>6</v>
      </c>
      <c r="D47" s="29">
        <f t="shared" si="8"/>
        <v>11</v>
      </c>
      <c r="E47" s="29">
        <f t="shared" si="8"/>
        <v>10</v>
      </c>
      <c r="F47" s="29">
        <f t="shared" si="8"/>
        <v>10</v>
      </c>
      <c r="G47" s="29">
        <f t="shared" si="8"/>
        <v>9</v>
      </c>
      <c r="H47" s="29">
        <f t="shared" si="8"/>
        <v>8</v>
      </c>
      <c r="I47" s="29">
        <f t="shared" si="8"/>
        <v>0</v>
      </c>
      <c r="J47" s="29">
        <f t="shared" si="8"/>
        <v>0</v>
      </c>
      <c r="K47" s="29">
        <f t="shared" si="8"/>
        <v>0</v>
      </c>
      <c r="L47" s="29">
        <f t="shared" si="8"/>
        <v>0</v>
      </c>
      <c r="M47" s="29">
        <f t="shared" si="8"/>
        <v>0</v>
      </c>
      <c r="N47" s="30">
        <f t="shared" si="8"/>
        <v>0</v>
      </c>
      <c r="O47" s="158">
        <f>SUM(C47:N47)</f>
        <v>54</v>
      </c>
      <c r="P47" s="159"/>
      <c r="Q47" s="159"/>
      <c r="R47" s="159"/>
      <c r="S47" s="159"/>
      <c r="T47" s="160"/>
      <c r="U47" s="188"/>
      <c r="V47" s="189"/>
      <c r="W47" s="189"/>
      <c r="X47" s="189"/>
      <c r="Y47" s="189"/>
      <c r="Z47" s="189"/>
      <c r="AA47" s="189"/>
      <c r="AB47" s="189"/>
      <c r="AC47" s="189"/>
      <c r="AD47" s="189"/>
      <c r="AE47" s="190"/>
    </row>
    <row r="48" spans="1:31" s="6" customFormat="1" ht="12.75">
      <c r="A48" s="161" t="s">
        <v>35</v>
      </c>
      <c r="B48" s="162"/>
      <c r="C48" s="31">
        <f aca="true" t="shared" si="9" ref="C48:N48">SUMIF(C21:C46,"=x",$S21:$S46)</f>
        <v>7</v>
      </c>
      <c r="D48" s="32">
        <f t="shared" si="9"/>
        <v>11</v>
      </c>
      <c r="E48" s="32">
        <f t="shared" si="9"/>
        <v>12</v>
      </c>
      <c r="F48" s="32">
        <f t="shared" si="9"/>
        <v>12</v>
      </c>
      <c r="G48" s="32">
        <f t="shared" si="9"/>
        <v>11</v>
      </c>
      <c r="H48" s="32">
        <f t="shared" si="9"/>
        <v>9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3">
        <f t="shared" si="9"/>
        <v>0</v>
      </c>
      <c r="O48" s="163">
        <f>SUM(C48:N48)</f>
        <v>62</v>
      </c>
      <c r="P48" s="164"/>
      <c r="Q48" s="164"/>
      <c r="R48" s="164"/>
      <c r="S48" s="164"/>
      <c r="T48" s="165"/>
      <c r="U48" s="180"/>
      <c r="V48" s="181"/>
      <c r="W48" s="181"/>
      <c r="X48" s="181"/>
      <c r="Y48" s="181"/>
      <c r="Z48" s="181"/>
      <c r="AA48" s="181"/>
      <c r="AB48" s="181"/>
      <c r="AC48" s="181"/>
      <c r="AD48" s="181"/>
      <c r="AE48" s="182"/>
    </row>
    <row r="49" spans="1:31" s="6" customFormat="1" ht="12.75">
      <c r="A49" s="173" t="s">
        <v>36</v>
      </c>
      <c r="B49" s="174"/>
      <c r="C49" s="25">
        <f>SUMPRODUCT(--(C21:C46="x"),--($T21:$T46="K(5)"))</f>
        <v>1</v>
      </c>
      <c r="D49" s="26">
        <f aca="true" t="shared" si="10" ref="D49:N49">SUMPRODUCT(--(D21:D46="x"),--($T21:$T46="K(5)"))</f>
        <v>2</v>
      </c>
      <c r="E49" s="26">
        <f t="shared" si="10"/>
        <v>2</v>
      </c>
      <c r="F49" s="26">
        <f t="shared" si="10"/>
        <v>2</v>
      </c>
      <c r="G49" s="26">
        <f t="shared" si="10"/>
        <v>2</v>
      </c>
      <c r="H49" s="26">
        <f t="shared" si="10"/>
        <v>2</v>
      </c>
      <c r="I49" s="26">
        <f t="shared" si="10"/>
        <v>0</v>
      </c>
      <c r="J49" s="26">
        <f t="shared" si="10"/>
        <v>0</v>
      </c>
      <c r="K49" s="26">
        <f t="shared" si="10"/>
        <v>0</v>
      </c>
      <c r="L49" s="26">
        <f t="shared" si="10"/>
        <v>0</v>
      </c>
      <c r="M49" s="26">
        <f t="shared" si="10"/>
        <v>0</v>
      </c>
      <c r="N49" s="27">
        <f t="shared" si="10"/>
        <v>0</v>
      </c>
      <c r="O49" s="175">
        <f>SUM(C49:N49)</f>
        <v>11</v>
      </c>
      <c r="P49" s="176"/>
      <c r="Q49" s="176"/>
      <c r="R49" s="176"/>
      <c r="S49" s="176"/>
      <c r="T49" s="177"/>
      <c r="U49" s="191"/>
      <c r="V49" s="192"/>
      <c r="W49" s="192"/>
      <c r="X49" s="192"/>
      <c r="Y49" s="192"/>
      <c r="Z49" s="192"/>
      <c r="AA49" s="192"/>
      <c r="AB49" s="192"/>
      <c r="AC49" s="192"/>
      <c r="AD49" s="192"/>
      <c r="AE49" s="193"/>
    </row>
    <row r="50" spans="1:31" s="6" customFormat="1" ht="12.75">
      <c r="A50" s="171" t="s">
        <v>92</v>
      </c>
      <c r="B50" s="172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9"/>
    </row>
    <row r="51" spans="1:31" s="6" customFormat="1" ht="12.75">
      <c r="A51" s="106" t="s">
        <v>226</v>
      </c>
      <c r="B51" s="18" t="s">
        <v>227</v>
      </c>
      <c r="C51" s="20"/>
      <c r="D51" s="12"/>
      <c r="E51" s="12"/>
      <c r="F51" s="12"/>
      <c r="G51" s="12" t="s">
        <v>32</v>
      </c>
      <c r="H51" s="12"/>
      <c r="I51" s="80"/>
      <c r="J51" s="80"/>
      <c r="K51" s="80"/>
      <c r="L51" s="80"/>
      <c r="M51" s="80"/>
      <c r="N51" s="81"/>
      <c r="O51" s="21"/>
      <c r="P51" s="14">
        <v>2</v>
      </c>
      <c r="Q51" s="14"/>
      <c r="R51" s="22"/>
      <c r="S51" s="21">
        <v>2</v>
      </c>
      <c r="T51" s="57" t="s">
        <v>78</v>
      </c>
      <c r="U51" s="20" t="s">
        <v>33</v>
      </c>
      <c r="V51" s="108" t="str">
        <f>A33</f>
        <v>mm5t2em3</v>
      </c>
      <c r="W51" s="109" t="str">
        <f>B33</f>
        <v>Elemi matematika2G-tk</v>
      </c>
      <c r="X51" s="61"/>
      <c r="Y51" s="113"/>
      <c r="Z51" s="134"/>
      <c r="AA51" s="61"/>
      <c r="AB51" s="45"/>
      <c r="AC51" s="66"/>
      <c r="AD51" s="24" t="s">
        <v>142</v>
      </c>
      <c r="AE51" s="134" t="s">
        <v>273</v>
      </c>
    </row>
    <row r="52" spans="1:31" s="6" customFormat="1" ht="12.75">
      <c r="A52" s="106" t="s">
        <v>228</v>
      </c>
      <c r="B52" s="106" t="s">
        <v>229</v>
      </c>
      <c r="C52" s="21"/>
      <c r="D52" s="14"/>
      <c r="E52" s="14"/>
      <c r="F52" s="14"/>
      <c r="G52" s="14"/>
      <c r="H52" s="14" t="s">
        <v>32</v>
      </c>
      <c r="I52" s="80"/>
      <c r="J52" s="80"/>
      <c r="K52" s="80"/>
      <c r="L52" s="80"/>
      <c r="M52" s="80"/>
      <c r="N52" s="81"/>
      <c r="O52" s="21"/>
      <c r="P52" s="14">
        <v>2</v>
      </c>
      <c r="Q52" s="14"/>
      <c r="R52" s="22"/>
      <c r="S52" s="21">
        <v>2</v>
      </c>
      <c r="T52" s="57" t="s">
        <v>78</v>
      </c>
      <c r="U52" s="21" t="s">
        <v>33</v>
      </c>
      <c r="V52" s="124" t="str">
        <f>A51</f>
        <v>mm5t2mo5</v>
      </c>
      <c r="W52" s="131" t="str">
        <f>B51</f>
        <v>A matematika tanítása1G-tk</v>
      </c>
      <c r="X52" s="21" t="s">
        <v>33</v>
      </c>
      <c r="Y52" s="124" t="str">
        <f>A15</f>
        <v>mm5t1ge2</v>
      </c>
      <c r="Z52" s="131" t="str">
        <f>B15</f>
        <v>Bevezetés a geometriábaE-tk</v>
      </c>
      <c r="AA52" s="64"/>
      <c r="AB52" s="44"/>
      <c r="AC52" s="65"/>
      <c r="AD52" s="35" t="s">
        <v>84</v>
      </c>
      <c r="AE52" s="137" t="s">
        <v>274</v>
      </c>
    </row>
    <row r="53" spans="1:31" s="6" customFormat="1" ht="12.75">
      <c r="A53" s="156" t="s">
        <v>34</v>
      </c>
      <c r="B53" s="157"/>
      <c r="C53" s="28">
        <f>SUMIF(C51:C52,"=x",$O51:$O52)+SUMIF(C51:C52,"=x",$P51:$P52)+SUMIF(C51:C52,"=x",$Q51:$Q52)</f>
        <v>0</v>
      </c>
      <c r="D53" s="29">
        <f aca="true" t="shared" si="11" ref="D53:N53">SUMIF(D51:D52,"=x",$O51:$O52)+SUMIF(D51:D52,"=x",$P51:$P52)+SUMIF(D51:D52,"=x",$Q51:$Q52)</f>
        <v>0</v>
      </c>
      <c r="E53" s="29">
        <f t="shared" si="11"/>
        <v>0</v>
      </c>
      <c r="F53" s="29">
        <f t="shared" si="11"/>
        <v>0</v>
      </c>
      <c r="G53" s="29">
        <f t="shared" si="11"/>
        <v>2</v>
      </c>
      <c r="H53" s="29">
        <f t="shared" si="11"/>
        <v>2</v>
      </c>
      <c r="I53" s="29">
        <f t="shared" si="11"/>
        <v>0</v>
      </c>
      <c r="J53" s="29">
        <f t="shared" si="11"/>
        <v>0</v>
      </c>
      <c r="K53" s="29">
        <f t="shared" si="11"/>
        <v>0</v>
      </c>
      <c r="L53" s="29">
        <f t="shared" si="11"/>
        <v>0</v>
      </c>
      <c r="M53" s="29">
        <f t="shared" si="11"/>
        <v>0</v>
      </c>
      <c r="N53" s="30">
        <f t="shared" si="11"/>
        <v>0</v>
      </c>
      <c r="O53" s="158">
        <f>SUM(C53:N53)</f>
        <v>4</v>
      </c>
      <c r="P53" s="159"/>
      <c r="Q53" s="159"/>
      <c r="R53" s="159"/>
      <c r="S53" s="159"/>
      <c r="T53" s="160"/>
      <c r="U53" s="180"/>
      <c r="V53" s="181"/>
      <c r="W53" s="181"/>
      <c r="X53" s="181"/>
      <c r="Y53" s="181"/>
      <c r="Z53" s="181"/>
      <c r="AA53" s="181"/>
      <c r="AB53" s="181"/>
      <c r="AC53" s="181"/>
      <c r="AD53" s="181"/>
      <c r="AE53" s="182"/>
    </row>
    <row r="54" spans="1:31" s="6" customFormat="1" ht="12.75">
      <c r="A54" s="161" t="s">
        <v>35</v>
      </c>
      <c r="B54" s="162"/>
      <c r="C54" s="31">
        <f>SUMIF(C51:C52,"=x",$S51:$S52)</f>
        <v>0</v>
      </c>
      <c r="D54" s="32">
        <f aca="true" t="shared" si="12" ref="D54:N54">SUMIF(D51:D52,"=x",$S51:$S52)</f>
        <v>0</v>
      </c>
      <c r="E54" s="32">
        <f t="shared" si="12"/>
        <v>0</v>
      </c>
      <c r="F54" s="32">
        <f t="shared" si="12"/>
        <v>0</v>
      </c>
      <c r="G54" s="32">
        <f t="shared" si="12"/>
        <v>2</v>
      </c>
      <c r="H54" s="32">
        <f t="shared" si="12"/>
        <v>2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3">
        <f t="shared" si="12"/>
        <v>0</v>
      </c>
      <c r="O54" s="163">
        <f>SUM(C54:N54)</f>
        <v>4</v>
      </c>
      <c r="P54" s="164"/>
      <c r="Q54" s="164"/>
      <c r="R54" s="164"/>
      <c r="S54" s="164"/>
      <c r="T54" s="165"/>
      <c r="U54" s="191"/>
      <c r="V54" s="192"/>
      <c r="W54" s="192"/>
      <c r="X54" s="192"/>
      <c r="Y54" s="192"/>
      <c r="Z54" s="192"/>
      <c r="AA54" s="192"/>
      <c r="AB54" s="192"/>
      <c r="AC54" s="192"/>
      <c r="AD54" s="192"/>
      <c r="AE54" s="193"/>
    </row>
    <row r="55" spans="1:31" s="6" customFormat="1" ht="12.75">
      <c r="A55" s="173" t="s">
        <v>36</v>
      </c>
      <c r="B55" s="174"/>
      <c r="C55" s="25">
        <f>SUMPRODUCT(--(C51:C52="x"),--($T51:$T52="K(5)"))</f>
        <v>0</v>
      </c>
      <c r="D55" s="26">
        <f aca="true" t="shared" si="13" ref="D55:N55">SUMPRODUCT(--(D51:D52="x"),--($T51:$T52="K(5)"))</f>
        <v>0</v>
      </c>
      <c r="E55" s="26">
        <f t="shared" si="13"/>
        <v>0</v>
      </c>
      <c r="F55" s="26">
        <f t="shared" si="13"/>
        <v>0</v>
      </c>
      <c r="G55" s="26">
        <f t="shared" si="13"/>
        <v>0</v>
      </c>
      <c r="H55" s="26">
        <f t="shared" si="13"/>
        <v>0</v>
      </c>
      <c r="I55" s="26">
        <f t="shared" si="13"/>
        <v>0</v>
      </c>
      <c r="J55" s="26">
        <f t="shared" si="13"/>
        <v>0</v>
      </c>
      <c r="K55" s="26">
        <f t="shared" si="13"/>
        <v>0</v>
      </c>
      <c r="L55" s="26">
        <f t="shared" si="13"/>
        <v>0</v>
      </c>
      <c r="M55" s="26">
        <f t="shared" si="13"/>
        <v>0</v>
      </c>
      <c r="N55" s="27">
        <f t="shared" si="13"/>
        <v>0</v>
      </c>
      <c r="O55" s="175">
        <f>SUM(C55:N55)</f>
        <v>0</v>
      </c>
      <c r="P55" s="176"/>
      <c r="Q55" s="176"/>
      <c r="R55" s="176"/>
      <c r="S55" s="176"/>
      <c r="T55" s="177"/>
      <c r="U55" s="191"/>
      <c r="V55" s="192"/>
      <c r="W55" s="192"/>
      <c r="X55" s="192"/>
      <c r="Y55" s="192"/>
      <c r="Z55" s="192"/>
      <c r="AA55" s="192"/>
      <c r="AB55" s="192"/>
      <c r="AC55" s="192"/>
      <c r="AD55" s="192"/>
      <c r="AE55" s="193"/>
    </row>
    <row r="56" spans="1:31" s="6" customFormat="1" ht="12.75">
      <c r="A56" s="171" t="s">
        <v>9</v>
      </c>
      <c r="B56" s="172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9"/>
    </row>
    <row r="57" spans="1:31" s="6" customFormat="1" ht="12.75">
      <c r="A57" s="156" t="s">
        <v>34</v>
      </c>
      <c r="B57" s="157"/>
      <c r="C57" s="28">
        <f aca="true" t="shared" si="14" ref="C57:N59">SUMIF($A3:$A56,$A57,C3:C56)</f>
        <v>13</v>
      </c>
      <c r="D57" s="29">
        <f t="shared" si="14"/>
        <v>14</v>
      </c>
      <c r="E57" s="29">
        <f t="shared" si="14"/>
        <v>10</v>
      </c>
      <c r="F57" s="29">
        <f t="shared" si="14"/>
        <v>10</v>
      </c>
      <c r="G57" s="29">
        <f t="shared" si="14"/>
        <v>11</v>
      </c>
      <c r="H57" s="29">
        <f t="shared" si="14"/>
        <v>10</v>
      </c>
      <c r="I57" s="29">
        <f t="shared" si="14"/>
        <v>0</v>
      </c>
      <c r="J57" s="29">
        <f t="shared" si="14"/>
        <v>0</v>
      </c>
      <c r="K57" s="29">
        <f t="shared" si="14"/>
        <v>0</v>
      </c>
      <c r="L57" s="29">
        <f t="shared" si="14"/>
        <v>0</v>
      </c>
      <c r="M57" s="29">
        <f t="shared" si="14"/>
        <v>0</v>
      </c>
      <c r="N57" s="30">
        <f t="shared" si="14"/>
        <v>0</v>
      </c>
      <c r="O57" s="158">
        <f>SUM(C57:N57)</f>
        <v>68</v>
      </c>
      <c r="P57" s="159"/>
      <c r="Q57" s="159"/>
      <c r="R57" s="159"/>
      <c r="S57" s="159"/>
      <c r="T57" s="160"/>
      <c r="U57" s="191"/>
      <c r="V57" s="192"/>
      <c r="W57" s="192"/>
      <c r="X57" s="192"/>
      <c r="Y57" s="192"/>
      <c r="Z57" s="192"/>
      <c r="AA57" s="192"/>
      <c r="AB57" s="192"/>
      <c r="AC57" s="192"/>
      <c r="AD57" s="192"/>
      <c r="AE57" s="193"/>
    </row>
    <row r="58" spans="1:31" s="6" customFormat="1" ht="12.75">
      <c r="A58" s="161" t="s">
        <v>35</v>
      </c>
      <c r="B58" s="162"/>
      <c r="C58" s="31">
        <f t="shared" si="14"/>
        <v>13</v>
      </c>
      <c r="D58" s="32">
        <f t="shared" si="14"/>
        <v>14</v>
      </c>
      <c r="E58" s="32">
        <f t="shared" si="14"/>
        <v>12</v>
      </c>
      <c r="F58" s="32">
        <f t="shared" si="14"/>
        <v>12</v>
      </c>
      <c r="G58" s="32">
        <f t="shared" si="14"/>
        <v>13</v>
      </c>
      <c r="H58" s="32">
        <f t="shared" si="14"/>
        <v>11</v>
      </c>
      <c r="I58" s="32">
        <f t="shared" si="14"/>
        <v>0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3">
        <f t="shared" si="14"/>
        <v>0</v>
      </c>
      <c r="O58" s="163">
        <f>SUM(C58:N58)</f>
        <v>75</v>
      </c>
      <c r="P58" s="164"/>
      <c r="Q58" s="164"/>
      <c r="R58" s="164"/>
      <c r="S58" s="164"/>
      <c r="T58" s="165"/>
      <c r="U58" s="191"/>
      <c r="V58" s="192"/>
      <c r="W58" s="192"/>
      <c r="X58" s="192"/>
      <c r="Y58" s="192"/>
      <c r="Z58" s="192"/>
      <c r="AA58" s="192"/>
      <c r="AB58" s="192"/>
      <c r="AC58" s="192"/>
      <c r="AD58" s="192"/>
      <c r="AE58" s="193"/>
    </row>
    <row r="59" spans="1:31" s="6" customFormat="1" ht="12.75">
      <c r="A59" s="173" t="s">
        <v>36</v>
      </c>
      <c r="B59" s="174"/>
      <c r="C59" s="25">
        <f t="shared" si="14"/>
        <v>2</v>
      </c>
      <c r="D59" s="26">
        <f t="shared" si="14"/>
        <v>3</v>
      </c>
      <c r="E59" s="26">
        <f t="shared" si="14"/>
        <v>2</v>
      </c>
      <c r="F59" s="26">
        <f t="shared" si="14"/>
        <v>2</v>
      </c>
      <c r="G59" s="26">
        <f t="shared" si="14"/>
        <v>2</v>
      </c>
      <c r="H59" s="26">
        <f t="shared" si="14"/>
        <v>2</v>
      </c>
      <c r="I59" s="26">
        <f t="shared" si="14"/>
        <v>0</v>
      </c>
      <c r="J59" s="26">
        <f t="shared" si="14"/>
        <v>0</v>
      </c>
      <c r="K59" s="26">
        <f t="shared" si="14"/>
        <v>0</v>
      </c>
      <c r="L59" s="26">
        <f t="shared" si="14"/>
        <v>0</v>
      </c>
      <c r="M59" s="26">
        <f t="shared" si="14"/>
        <v>0</v>
      </c>
      <c r="N59" s="27">
        <f t="shared" si="14"/>
        <v>0</v>
      </c>
      <c r="O59" s="175">
        <f>SUM(C59:N59)</f>
        <v>13</v>
      </c>
      <c r="P59" s="176"/>
      <c r="Q59" s="176"/>
      <c r="R59" s="176"/>
      <c r="S59" s="176"/>
      <c r="T59" s="177"/>
      <c r="U59" s="191"/>
      <c r="V59" s="192"/>
      <c r="W59" s="192"/>
      <c r="X59" s="192"/>
      <c r="Y59" s="192"/>
      <c r="Z59" s="192"/>
      <c r="AA59" s="192"/>
      <c r="AB59" s="192"/>
      <c r="AC59" s="192"/>
      <c r="AD59" s="192"/>
      <c r="AE59" s="193"/>
    </row>
    <row r="60" spans="1:31" s="6" customFormat="1" ht="13.5" thickBot="1">
      <c r="A60" s="183" t="s">
        <v>40</v>
      </c>
      <c r="B60" s="184"/>
      <c r="C60" s="77">
        <f>14</f>
        <v>14</v>
      </c>
      <c r="D60" s="78">
        <f>13</f>
        <v>13</v>
      </c>
      <c r="E60" s="78">
        <f>12</f>
        <v>12</v>
      </c>
      <c r="F60" s="78">
        <f>11</f>
        <v>11</v>
      </c>
      <c r="G60" s="78">
        <f>11+2</f>
        <v>13</v>
      </c>
      <c r="H60" s="78">
        <f>10+2</f>
        <v>12</v>
      </c>
      <c r="I60" s="78"/>
      <c r="J60" s="78"/>
      <c r="K60" s="78"/>
      <c r="L60" s="78"/>
      <c r="M60" s="78"/>
      <c r="N60" s="79"/>
      <c r="O60" s="185">
        <f>SUM(C60:N60)</f>
        <v>75</v>
      </c>
      <c r="P60" s="186"/>
      <c r="Q60" s="186"/>
      <c r="R60" s="186"/>
      <c r="S60" s="186"/>
      <c r="T60" s="187"/>
      <c r="U60" s="200"/>
      <c r="V60" s="201"/>
      <c r="W60" s="201"/>
      <c r="X60" s="201"/>
      <c r="Y60" s="201"/>
      <c r="Z60" s="201"/>
      <c r="AA60" s="201"/>
      <c r="AB60" s="201"/>
      <c r="AC60" s="201"/>
      <c r="AD60" s="201"/>
      <c r="AE60" s="202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15"/>
      <c r="W61" s="15"/>
      <c r="X61" s="3"/>
      <c r="Y61" s="15"/>
      <c r="Z61" s="15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15"/>
      <c r="W62" s="15"/>
      <c r="X62" s="3"/>
      <c r="Y62" s="15"/>
      <c r="Z62" s="15"/>
      <c r="AA62" s="3"/>
      <c r="AB62" s="3"/>
      <c r="AC62" s="3"/>
      <c r="AD62" s="3"/>
    </row>
    <row r="63" spans="1:30" s="6" customFormat="1" ht="12.75">
      <c r="A63" s="10" t="s">
        <v>28</v>
      </c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15"/>
      <c r="W63" s="15"/>
      <c r="X63" s="3"/>
      <c r="Y63" s="15"/>
      <c r="Z63" s="15"/>
      <c r="AA63" s="3"/>
      <c r="AB63" s="3"/>
      <c r="AC63" s="3"/>
      <c r="AD63" s="3"/>
    </row>
    <row r="64" spans="1:30" s="6" customFormat="1" ht="12.75">
      <c r="A64" s="15" t="s">
        <v>51</v>
      </c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15"/>
      <c r="W64" s="15"/>
      <c r="X64" s="3"/>
      <c r="Y64" s="15"/>
      <c r="Z64" s="15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15"/>
      <c r="W65" s="15"/>
      <c r="X65" s="3"/>
      <c r="Y65" s="15"/>
      <c r="Z65" s="15"/>
      <c r="AA65" s="3"/>
      <c r="AB65" s="3"/>
      <c r="AC65" s="3"/>
      <c r="AD65" s="3"/>
    </row>
    <row r="66" spans="1:30" s="6" customFormat="1" ht="12.75">
      <c r="A66" s="10" t="s">
        <v>5</v>
      </c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15"/>
      <c r="W66" s="15"/>
      <c r="X66" s="3"/>
      <c r="Y66" s="15"/>
      <c r="Z66" s="15"/>
      <c r="AA66" s="3"/>
      <c r="AB66" s="3"/>
      <c r="AC66" s="3"/>
      <c r="AD66" s="3"/>
    </row>
    <row r="67" spans="1:30" s="6" customFormat="1" ht="12.75">
      <c r="A67" s="15" t="s">
        <v>49</v>
      </c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15"/>
      <c r="W67" s="15"/>
      <c r="X67" s="3"/>
      <c r="Y67" s="15"/>
      <c r="Z67" s="15"/>
      <c r="AA67" s="3"/>
      <c r="AB67" s="3"/>
      <c r="AC67" s="3"/>
      <c r="AD67" s="3"/>
    </row>
    <row r="68" spans="1:30" s="6" customFormat="1" ht="12.75">
      <c r="A68" s="15" t="s">
        <v>50</v>
      </c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15"/>
      <c r="W68" s="15"/>
      <c r="X68" s="3"/>
      <c r="Y68" s="15"/>
      <c r="Z68" s="15"/>
      <c r="AA68" s="3"/>
      <c r="AB68" s="3"/>
      <c r="AC68" s="3"/>
      <c r="AD68" s="3"/>
    </row>
    <row r="69" spans="1:30" s="6" customFormat="1" ht="12.75">
      <c r="A69" s="15" t="s">
        <v>233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15"/>
      <c r="W69" s="15"/>
      <c r="X69" s="3"/>
      <c r="Y69" s="15"/>
      <c r="Z69" s="15"/>
      <c r="AA69" s="3"/>
      <c r="AB69" s="3"/>
      <c r="AC69" s="3"/>
      <c r="AD69" s="3"/>
    </row>
    <row r="70" spans="1:30" s="6" customFormat="1" ht="12.75">
      <c r="A70" s="15" t="s">
        <v>236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15"/>
      <c r="W70" s="15"/>
      <c r="X70" s="3"/>
      <c r="Y70" s="15"/>
      <c r="Z70" s="15"/>
      <c r="AA70" s="3"/>
      <c r="AB70" s="3"/>
      <c r="AC70" s="3"/>
      <c r="AD70" s="3"/>
    </row>
    <row r="71" spans="1:30" s="6" customFormat="1" ht="12.75">
      <c r="A71" s="15" t="s">
        <v>234</v>
      </c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15"/>
      <c r="W71" s="15"/>
      <c r="X71" s="3"/>
      <c r="Y71" s="15"/>
      <c r="Z71" s="15"/>
      <c r="AA71" s="3"/>
      <c r="AB71" s="3"/>
      <c r="AC71" s="3"/>
      <c r="AD71" s="3"/>
    </row>
    <row r="72" spans="1:30" s="6" customFormat="1" ht="12.75">
      <c r="A72" s="15" t="s">
        <v>235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15"/>
      <c r="W72" s="15"/>
      <c r="X72" s="3"/>
      <c r="Y72" s="15"/>
      <c r="Z72" s="15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15"/>
      <c r="W73" s="15"/>
      <c r="X73" s="3"/>
      <c r="Y73" s="15"/>
      <c r="Z73" s="15"/>
      <c r="AA73" s="3"/>
      <c r="AB73" s="3"/>
      <c r="AC73" s="3"/>
      <c r="AD73" s="3"/>
    </row>
    <row r="74" spans="1:30" s="6" customFormat="1" ht="12.75">
      <c r="A74" s="10" t="s">
        <v>6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15"/>
      <c r="W74" s="15"/>
      <c r="X74" s="3"/>
      <c r="Y74" s="15"/>
      <c r="Z74" s="15"/>
      <c r="AA74" s="3"/>
      <c r="AB74" s="3"/>
      <c r="AC74" s="3"/>
      <c r="AD74" s="3"/>
    </row>
    <row r="75" spans="1:30" s="6" customFormat="1" ht="12.75">
      <c r="A75" s="16" t="s">
        <v>46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15"/>
      <c r="W75" s="15"/>
      <c r="X75" s="3"/>
      <c r="Y75" s="15"/>
      <c r="Z75" s="15"/>
      <c r="AA75" s="3"/>
      <c r="AB75" s="3"/>
      <c r="AC75" s="3"/>
      <c r="AD75" s="3"/>
    </row>
    <row r="76" spans="1:30" s="6" customFormat="1" ht="12.75">
      <c r="A76" s="17" t="s">
        <v>47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15"/>
      <c r="W76" s="15"/>
      <c r="X76" s="3"/>
      <c r="Y76" s="15"/>
      <c r="Z76" s="15"/>
      <c r="AA76" s="3"/>
      <c r="AB76" s="3"/>
      <c r="AC76" s="3"/>
      <c r="AD76" s="3"/>
    </row>
    <row r="77" spans="1:30" s="6" customFormat="1" ht="12.75" customHeight="1">
      <c r="A77" s="15" t="s">
        <v>48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15"/>
      <c r="W77" s="15"/>
      <c r="X77" s="3"/>
      <c r="Y77" s="15"/>
      <c r="Z77" s="15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15"/>
      <c r="W78" s="15"/>
      <c r="X78" s="3"/>
      <c r="Y78" s="15"/>
      <c r="Z78" s="15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15"/>
      <c r="W79" s="15"/>
      <c r="X79" s="3"/>
      <c r="Y79" s="15"/>
      <c r="Z79" s="15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15"/>
      <c r="W80" s="15"/>
      <c r="X80" s="3"/>
      <c r="Y80" s="15"/>
      <c r="Z80" s="15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15"/>
      <c r="W81" s="15"/>
      <c r="X81" s="3"/>
      <c r="Y81" s="15"/>
      <c r="Z81" s="15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15"/>
      <c r="W82" s="15"/>
      <c r="X82" s="3"/>
      <c r="Y82" s="15"/>
      <c r="Z82" s="15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15"/>
      <c r="W83" s="15"/>
      <c r="X83" s="3"/>
      <c r="Y83" s="15"/>
      <c r="Z83" s="15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15"/>
      <c r="W84" s="15"/>
      <c r="X84" s="3"/>
      <c r="Y84" s="15"/>
      <c r="Z84" s="15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5"/>
      <c r="W86" s="15"/>
      <c r="X86" s="3"/>
      <c r="Y86" s="15"/>
      <c r="Z86" s="15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5"/>
      <c r="W87" s="15"/>
      <c r="X87" s="3"/>
      <c r="Y87" s="15"/>
      <c r="Z87" s="15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15"/>
      <c r="W88" s="15"/>
      <c r="X88" s="3"/>
      <c r="Y88" s="15"/>
      <c r="Z88" s="15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15"/>
      <c r="W89" s="15"/>
      <c r="X89" s="3"/>
      <c r="Y89" s="15"/>
      <c r="Z89" s="15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15"/>
      <c r="W90" s="15"/>
      <c r="X90" s="3"/>
      <c r="Y90" s="15"/>
      <c r="Z90" s="15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15"/>
      <c r="W91" s="15"/>
      <c r="X91" s="3"/>
      <c r="Y91" s="15"/>
      <c r="Z91" s="15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15"/>
      <c r="W92" s="15"/>
      <c r="X92" s="3"/>
      <c r="Y92" s="15"/>
      <c r="Z92" s="15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5"/>
      <c r="W93" s="15"/>
      <c r="X93" s="3"/>
      <c r="Y93" s="15"/>
      <c r="Z93" s="15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5"/>
      <c r="W94" s="15"/>
      <c r="X94" s="3"/>
      <c r="Y94" s="15"/>
      <c r="Z94" s="15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5"/>
      <c r="W95" s="15"/>
      <c r="X95" s="3"/>
      <c r="Y95" s="15"/>
      <c r="Z95" s="15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5"/>
      <c r="W96" s="15"/>
      <c r="X96" s="3"/>
      <c r="Y96" s="15"/>
      <c r="Z96" s="15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5"/>
      <c r="W97" s="15"/>
      <c r="X97" s="3"/>
      <c r="Y97" s="15"/>
      <c r="Z97" s="15"/>
      <c r="AA97" s="3"/>
      <c r="AB97" s="3"/>
      <c r="AC97" s="3"/>
      <c r="AD97" s="3"/>
    </row>
    <row r="98" spans="1:30" s="7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5"/>
      <c r="W98" s="15"/>
      <c r="X98" s="3"/>
      <c r="Y98" s="15"/>
      <c r="Z98" s="15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5"/>
      <c r="W99" s="15"/>
      <c r="X99" s="3"/>
      <c r="Y99" s="15"/>
      <c r="Z99" s="15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5"/>
      <c r="W100" s="15"/>
      <c r="X100" s="3"/>
      <c r="Y100" s="15"/>
      <c r="Z100" s="15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15"/>
      <c r="W101" s="15"/>
      <c r="X101" s="3"/>
      <c r="Y101" s="15"/>
      <c r="Z101" s="15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15"/>
      <c r="W102" s="15"/>
      <c r="X102" s="3"/>
      <c r="Y102" s="15"/>
      <c r="Z102" s="15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15"/>
      <c r="W103" s="15"/>
      <c r="X103" s="3"/>
      <c r="Y103" s="15"/>
      <c r="Z103" s="15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15"/>
      <c r="W104" s="15"/>
      <c r="X104" s="3"/>
      <c r="Y104" s="15"/>
      <c r="Z104" s="15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15"/>
      <c r="W105" s="15"/>
      <c r="X105" s="3"/>
      <c r="Y105" s="15"/>
      <c r="Z105" s="15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15"/>
      <c r="W106" s="15"/>
      <c r="X106" s="3"/>
      <c r="Y106" s="15"/>
      <c r="Z106" s="15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15"/>
      <c r="W107" s="15"/>
      <c r="X107" s="3"/>
      <c r="Y107" s="15"/>
      <c r="Z107" s="15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15"/>
      <c r="W108" s="15"/>
      <c r="X108" s="3"/>
      <c r="Y108" s="15"/>
      <c r="Z108" s="15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15"/>
      <c r="W109" s="15"/>
      <c r="X109" s="3"/>
      <c r="Y109" s="15"/>
      <c r="Z109" s="15"/>
      <c r="AA109" s="3"/>
      <c r="AB109" s="3"/>
      <c r="AC109" s="3"/>
      <c r="AD109" s="3"/>
    </row>
    <row r="110" spans="1:30" s="8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15"/>
      <c r="W110" s="15"/>
      <c r="X110" s="3"/>
      <c r="Y110" s="15"/>
      <c r="Z110" s="15"/>
      <c r="AA110" s="3"/>
      <c r="AB110" s="3"/>
      <c r="AC110" s="3"/>
      <c r="AD110" s="3"/>
    </row>
    <row r="111" spans="1:30" s="9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15"/>
      <c r="W111" s="15"/>
      <c r="X111" s="3"/>
      <c r="Y111" s="15"/>
      <c r="Z111" s="15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15"/>
      <c r="W112" s="15"/>
      <c r="X112" s="3"/>
      <c r="Y112" s="15"/>
      <c r="Z112" s="15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15"/>
      <c r="W113" s="15"/>
      <c r="X113" s="3"/>
      <c r="Y113" s="15"/>
      <c r="Z113" s="15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15"/>
      <c r="W114" s="15"/>
      <c r="X114" s="3"/>
      <c r="Y114" s="15"/>
      <c r="Z114" s="15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15"/>
      <c r="W115" s="15"/>
      <c r="X115" s="3"/>
      <c r="Y115" s="15"/>
      <c r="Z115" s="15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15"/>
      <c r="W116" s="15"/>
      <c r="X116" s="3"/>
      <c r="Y116" s="15"/>
      <c r="Z116" s="15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15"/>
      <c r="W117" s="15"/>
      <c r="X117" s="3"/>
      <c r="Y117" s="15"/>
      <c r="Z117" s="15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15"/>
      <c r="W118" s="15"/>
      <c r="X118" s="3"/>
      <c r="Y118" s="15"/>
      <c r="Z118" s="15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15"/>
      <c r="W119" s="15"/>
      <c r="X119" s="3"/>
      <c r="Y119" s="15"/>
      <c r="Z119" s="15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15"/>
      <c r="W120" s="15"/>
      <c r="X120" s="3"/>
      <c r="Y120" s="15"/>
      <c r="Z120" s="15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15"/>
      <c r="W121" s="15"/>
      <c r="X121" s="3"/>
      <c r="Y121" s="15"/>
      <c r="Z121" s="15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15"/>
      <c r="W122" s="15"/>
      <c r="X122" s="3"/>
      <c r="Y122" s="15"/>
      <c r="Z122" s="15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15"/>
      <c r="W123" s="15"/>
      <c r="X123" s="3"/>
      <c r="Y123" s="15"/>
      <c r="Z123" s="15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15"/>
      <c r="W124" s="15"/>
      <c r="X124" s="3"/>
      <c r="Y124" s="15"/>
      <c r="Z124" s="15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15"/>
      <c r="W125" s="15"/>
      <c r="X125" s="3"/>
      <c r="Y125" s="15"/>
      <c r="Z125" s="15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15"/>
      <c r="W126" s="15"/>
      <c r="X126" s="3"/>
      <c r="Y126" s="15"/>
      <c r="Z126" s="15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15"/>
      <c r="W127" s="15"/>
      <c r="X127" s="3"/>
      <c r="Y127" s="15"/>
      <c r="Z127" s="15"/>
      <c r="AA127" s="3"/>
      <c r="AB127" s="3"/>
      <c r="AC127" s="3"/>
      <c r="AD127" s="3"/>
    </row>
    <row r="128" spans="1:30" s="7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15"/>
      <c r="W128" s="15"/>
      <c r="X128" s="3"/>
      <c r="Y128" s="15"/>
      <c r="Z128" s="15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15"/>
      <c r="W129" s="15"/>
      <c r="X129" s="3"/>
      <c r="Y129" s="15"/>
      <c r="Z129" s="15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15"/>
      <c r="W130" s="15"/>
      <c r="X130" s="3"/>
      <c r="Y130" s="15"/>
      <c r="Z130" s="15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15"/>
      <c r="W131" s="15"/>
      <c r="X131" s="3"/>
      <c r="Y131" s="15"/>
      <c r="Z131" s="15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15"/>
      <c r="W132" s="15"/>
      <c r="X132" s="3"/>
      <c r="Y132" s="15"/>
      <c r="Z132" s="15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15"/>
      <c r="W133" s="15"/>
      <c r="X133" s="3"/>
      <c r="Y133" s="15"/>
      <c r="Z133" s="15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15"/>
      <c r="W134" s="15"/>
      <c r="X134" s="3"/>
      <c r="Y134" s="15"/>
      <c r="Z134" s="15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15"/>
      <c r="W135" s="15"/>
      <c r="X135" s="3"/>
      <c r="Y135" s="15"/>
      <c r="Z135" s="15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15"/>
      <c r="W136" s="15"/>
      <c r="X136" s="3"/>
      <c r="Y136" s="15"/>
      <c r="Z136" s="15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15"/>
      <c r="W137" s="15"/>
      <c r="X137" s="3"/>
      <c r="Y137" s="15"/>
      <c r="Z137" s="15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15"/>
      <c r="W138" s="15"/>
      <c r="X138" s="3"/>
      <c r="Y138" s="15"/>
      <c r="Z138" s="15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15"/>
      <c r="W139" s="15"/>
      <c r="X139" s="3"/>
      <c r="Y139" s="15"/>
      <c r="Z139" s="15"/>
      <c r="AA139" s="3"/>
      <c r="AB139" s="3"/>
      <c r="AC139" s="3"/>
      <c r="AD139" s="3"/>
    </row>
    <row r="140" spans="1:30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15"/>
      <c r="W140" s="15"/>
      <c r="X140" s="3"/>
      <c r="Y140" s="15"/>
      <c r="Z140" s="15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15"/>
      <c r="W141" s="15"/>
      <c r="X141" s="3"/>
      <c r="Y141" s="15"/>
      <c r="Z141" s="15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15"/>
      <c r="W142" s="15"/>
      <c r="X142" s="3"/>
      <c r="Y142" s="15"/>
      <c r="Z142" s="15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15"/>
      <c r="W143" s="15"/>
      <c r="X143" s="3"/>
      <c r="Y143" s="15"/>
      <c r="Z143" s="15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15"/>
      <c r="W144" s="15"/>
      <c r="X144" s="3"/>
      <c r="Y144" s="15"/>
      <c r="Z144" s="15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15"/>
      <c r="W145" s="15"/>
      <c r="X145" s="3"/>
      <c r="Y145" s="15"/>
      <c r="Z145" s="15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15"/>
      <c r="W146" s="15"/>
      <c r="X146" s="3"/>
      <c r="Y146" s="15"/>
      <c r="Z146" s="15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15"/>
      <c r="W147" s="15"/>
      <c r="X147" s="3"/>
      <c r="Y147" s="15"/>
      <c r="Z147" s="15"/>
      <c r="AA147" s="3"/>
      <c r="AB147" s="3"/>
      <c r="AC147" s="3"/>
      <c r="AD147" s="3"/>
    </row>
    <row r="148" spans="1:30" s="7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15"/>
      <c r="W148" s="15"/>
      <c r="X148" s="3"/>
      <c r="Y148" s="15"/>
      <c r="Z148" s="15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15"/>
      <c r="W149" s="15"/>
      <c r="X149" s="3"/>
      <c r="Y149" s="15"/>
      <c r="Z149" s="15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15"/>
      <c r="W150" s="15"/>
      <c r="X150" s="3"/>
      <c r="Y150" s="15"/>
      <c r="Z150" s="15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15"/>
      <c r="W151" s="15"/>
      <c r="X151" s="3"/>
      <c r="Y151" s="15"/>
      <c r="Z151" s="15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15"/>
      <c r="W152" s="15"/>
      <c r="X152" s="3"/>
      <c r="Y152" s="15"/>
      <c r="Z152" s="15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15"/>
      <c r="W153" s="15"/>
      <c r="X153" s="3"/>
      <c r="Y153" s="15"/>
      <c r="Z153" s="15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15"/>
      <c r="W154" s="15"/>
      <c r="X154" s="3"/>
      <c r="Y154" s="15"/>
      <c r="Z154" s="15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15"/>
      <c r="W155" s="15"/>
      <c r="X155" s="3"/>
      <c r="Y155" s="15"/>
      <c r="Z155" s="15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15"/>
      <c r="W156" s="15"/>
      <c r="X156" s="3"/>
      <c r="Y156" s="15"/>
      <c r="Z156" s="15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15"/>
      <c r="W157" s="15"/>
      <c r="X157" s="3"/>
      <c r="Y157" s="15"/>
      <c r="Z157" s="15"/>
      <c r="AA157" s="3"/>
      <c r="AB157" s="3"/>
      <c r="AC157" s="3"/>
      <c r="AD157" s="3"/>
    </row>
  </sheetData>
  <sheetProtection/>
  <mergeCells count="82">
    <mergeCell ref="U11:AE11"/>
    <mergeCell ref="U17:AE17"/>
    <mergeCell ref="U18:AE18"/>
    <mergeCell ref="U19:AE19"/>
    <mergeCell ref="AD4:AD5"/>
    <mergeCell ref="U8:AE8"/>
    <mergeCell ref="U59:AE59"/>
    <mergeCell ref="U60:AE60"/>
    <mergeCell ref="AE4:AE5"/>
    <mergeCell ref="U54:AE54"/>
    <mergeCell ref="U55:AE55"/>
    <mergeCell ref="U56:AE56"/>
    <mergeCell ref="U57:AE57"/>
    <mergeCell ref="U58:AE58"/>
    <mergeCell ref="U6:AE6"/>
    <mergeCell ref="U10:AE10"/>
    <mergeCell ref="C4:N4"/>
    <mergeCell ref="S4:S5"/>
    <mergeCell ref="U4:W5"/>
    <mergeCell ref="X4:Z5"/>
    <mergeCell ref="AA4:AC5"/>
    <mergeCell ref="A8:B8"/>
    <mergeCell ref="O8:T8"/>
    <mergeCell ref="O4:R4"/>
    <mergeCell ref="C6:N6"/>
    <mergeCell ref="O6:T6"/>
    <mergeCell ref="A6:B6"/>
    <mergeCell ref="O19:T19"/>
    <mergeCell ref="A11:B11"/>
    <mergeCell ref="A17:B17"/>
    <mergeCell ref="O17:T17"/>
    <mergeCell ref="C11:N11"/>
    <mergeCell ref="O18:T18"/>
    <mergeCell ref="A56:B56"/>
    <mergeCell ref="C56:N56"/>
    <mergeCell ref="O56:T56"/>
    <mergeCell ref="U9:AE9"/>
    <mergeCell ref="O20:T20"/>
    <mergeCell ref="A47:B47"/>
    <mergeCell ref="O47:T47"/>
    <mergeCell ref="U20:AE20"/>
    <mergeCell ref="A9:B9"/>
    <mergeCell ref="O9:T9"/>
    <mergeCell ref="U47:AE47"/>
    <mergeCell ref="A10:B10"/>
    <mergeCell ref="A59:B59"/>
    <mergeCell ref="O59:T59"/>
    <mergeCell ref="A58:B58"/>
    <mergeCell ref="O58:T58"/>
    <mergeCell ref="A57:B57"/>
    <mergeCell ref="O57:T57"/>
    <mergeCell ref="U48:AE48"/>
    <mergeCell ref="U49:AE49"/>
    <mergeCell ref="U50:AE50"/>
    <mergeCell ref="U53:AE53"/>
    <mergeCell ref="A60:B60"/>
    <mergeCell ref="O60:T60"/>
    <mergeCell ref="A54:B54"/>
    <mergeCell ref="O54:T54"/>
    <mergeCell ref="A55:B55"/>
    <mergeCell ref="O55:T55"/>
    <mergeCell ref="A50:B50"/>
    <mergeCell ref="C50:N50"/>
    <mergeCell ref="O50:T50"/>
    <mergeCell ref="A20:B20"/>
    <mergeCell ref="C20:N20"/>
    <mergeCell ref="A49:B49"/>
    <mergeCell ref="O49:T49"/>
    <mergeCell ref="O10:T10"/>
    <mergeCell ref="A19:B19"/>
    <mergeCell ref="O11:T11"/>
    <mergeCell ref="A18:B18"/>
    <mergeCell ref="A1:B1"/>
    <mergeCell ref="A2:B2"/>
    <mergeCell ref="A3:L3"/>
    <mergeCell ref="A53:B53"/>
    <mergeCell ref="O53:T53"/>
    <mergeCell ref="A48:B48"/>
    <mergeCell ref="O48:T48"/>
    <mergeCell ref="A4:A5"/>
    <mergeCell ref="B4:B5"/>
    <mergeCell ref="T4:T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60 V25:V26 V32:W32 V35:W35 Y38:Z38 W25:W26 Y39:Z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9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U37" sqref="U37:AE37"/>
    </sheetView>
  </sheetViews>
  <sheetFormatPr defaultColWidth="10.7109375" defaultRowHeight="12.75"/>
  <cols>
    <col min="1" max="1" width="15.421875" style="3" customWidth="1"/>
    <col min="2" max="2" width="58.28125" style="1" customWidth="1"/>
    <col min="3" max="19" width="3.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9.7109375" style="1" customWidth="1"/>
    <col min="32" max="16384" width="10.7109375" style="1" customWidth="1"/>
  </cols>
  <sheetData>
    <row r="1" spans="1:30" s="2" customFormat="1" ht="25.5">
      <c r="A1" s="153" t="s">
        <v>310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154" t="s">
        <v>57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155" t="s">
        <v>60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166" t="s">
        <v>1</v>
      </c>
      <c r="B4" s="166" t="s">
        <v>0</v>
      </c>
      <c r="C4" s="194" t="s">
        <v>28</v>
      </c>
      <c r="D4" s="195"/>
      <c r="E4" s="195"/>
      <c r="F4" s="195"/>
      <c r="G4" s="195"/>
      <c r="H4" s="196"/>
      <c r="I4" s="196"/>
      <c r="J4" s="196"/>
      <c r="K4" s="196"/>
      <c r="L4" s="196"/>
      <c r="M4" s="196"/>
      <c r="N4" s="197"/>
      <c r="O4" s="194" t="s">
        <v>29</v>
      </c>
      <c r="P4" s="195"/>
      <c r="Q4" s="195"/>
      <c r="R4" s="195"/>
      <c r="S4" s="198" t="s">
        <v>30</v>
      </c>
      <c r="T4" s="168" t="s">
        <v>31</v>
      </c>
      <c r="U4" s="166" t="s">
        <v>2</v>
      </c>
      <c r="V4" s="166"/>
      <c r="W4" s="166"/>
      <c r="X4" s="166" t="s">
        <v>3</v>
      </c>
      <c r="Y4" s="166"/>
      <c r="Z4" s="166"/>
      <c r="AA4" s="166" t="s">
        <v>8</v>
      </c>
      <c r="AB4" s="166"/>
      <c r="AC4" s="166"/>
      <c r="AD4" s="166" t="s">
        <v>4</v>
      </c>
      <c r="AE4" s="166" t="s">
        <v>240</v>
      </c>
    </row>
    <row r="5" spans="1:31" ht="12.75" customHeight="1">
      <c r="A5" s="167"/>
      <c r="B5" s="167"/>
      <c r="C5" s="95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55">
        <v>7</v>
      </c>
      <c r="J5" s="55">
        <v>8</v>
      </c>
      <c r="K5" s="55">
        <v>9</v>
      </c>
      <c r="L5" s="55">
        <v>10</v>
      </c>
      <c r="M5" s="55">
        <v>11</v>
      </c>
      <c r="N5" s="56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199"/>
      <c r="T5" s="169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</row>
    <row r="6" spans="1:31" s="6" customFormat="1" ht="12.75">
      <c r="A6" s="171" t="s">
        <v>136</v>
      </c>
      <c r="B6" s="172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205"/>
    </row>
    <row r="7" spans="1:31" s="6" customFormat="1" ht="12.75">
      <c r="A7" s="106" t="s">
        <v>100</v>
      </c>
      <c r="B7" s="106" t="s">
        <v>101</v>
      </c>
      <c r="C7" s="94"/>
      <c r="D7" s="80"/>
      <c r="E7" s="80"/>
      <c r="F7" s="80"/>
      <c r="G7" s="80"/>
      <c r="H7" s="80"/>
      <c r="I7" s="12" t="s">
        <v>32</v>
      </c>
      <c r="J7" s="12"/>
      <c r="K7" s="12"/>
      <c r="L7" s="12"/>
      <c r="M7" s="12"/>
      <c r="N7" s="11"/>
      <c r="O7" s="21">
        <v>2</v>
      </c>
      <c r="P7" s="14"/>
      <c r="Q7" s="14"/>
      <c r="R7" s="22"/>
      <c r="S7" s="21">
        <v>5</v>
      </c>
      <c r="T7" s="57" t="s">
        <v>75</v>
      </c>
      <c r="U7" s="20" t="s">
        <v>33</v>
      </c>
      <c r="V7" s="139" t="str">
        <f>'Matematikatanár közös rész'!A43</f>
        <v>mm5t1al6</v>
      </c>
      <c r="W7" s="144" t="str">
        <f>'Matematikatanár közös rész'!B43</f>
        <v>Algebra és számelmélet4E-tk</v>
      </c>
      <c r="X7" s="69" t="s">
        <v>42</v>
      </c>
      <c r="Y7" s="114" t="str">
        <f>A8</f>
        <v>mm5t2al7g</v>
      </c>
      <c r="Z7" s="115" t="str">
        <f>B8</f>
        <v>Algebra és számelmélet5G-tg</v>
      </c>
      <c r="AA7" s="59"/>
      <c r="AB7" s="45"/>
      <c r="AC7" s="68"/>
      <c r="AD7" s="35" t="s">
        <v>137</v>
      </c>
      <c r="AE7" s="68" t="s">
        <v>275</v>
      </c>
    </row>
    <row r="8" spans="1:31" s="6" customFormat="1" ht="12.75">
      <c r="A8" s="106" t="s">
        <v>102</v>
      </c>
      <c r="B8" s="106" t="s">
        <v>129</v>
      </c>
      <c r="C8" s="94"/>
      <c r="D8" s="80"/>
      <c r="E8" s="80"/>
      <c r="F8" s="80"/>
      <c r="G8" s="80"/>
      <c r="H8" s="80"/>
      <c r="I8" s="12" t="s">
        <v>32</v>
      </c>
      <c r="J8" s="12"/>
      <c r="K8" s="12"/>
      <c r="L8" s="12"/>
      <c r="M8" s="12"/>
      <c r="N8" s="11"/>
      <c r="O8" s="21"/>
      <c r="P8" s="14">
        <v>2</v>
      </c>
      <c r="Q8" s="14"/>
      <c r="R8" s="22"/>
      <c r="S8" s="21">
        <v>0</v>
      </c>
      <c r="T8" s="57" t="s">
        <v>77</v>
      </c>
      <c r="U8" s="20" t="s">
        <v>33</v>
      </c>
      <c r="V8" s="124" t="str">
        <f>'Matematikatanár közös rész'!A43</f>
        <v>mm5t1al6</v>
      </c>
      <c r="W8" s="131" t="str">
        <f>'Matematikatanár közös rész'!B43</f>
        <v>Algebra és számelmélet4E-tk</v>
      </c>
      <c r="X8" s="21"/>
      <c r="Y8" s="14"/>
      <c r="Z8" s="57"/>
      <c r="AA8" s="21"/>
      <c r="AB8" s="14"/>
      <c r="AC8" s="57"/>
      <c r="AD8" s="24" t="s">
        <v>137</v>
      </c>
      <c r="AE8" s="137" t="s">
        <v>275</v>
      </c>
    </row>
    <row r="9" spans="1:31" s="6" customFormat="1" ht="12.75">
      <c r="A9" s="106" t="s">
        <v>103</v>
      </c>
      <c r="B9" s="106" t="s">
        <v>104</v>
      </c>
      <c r="C9" s="94"/>
      <c r="D9" s="80"/>
      <c r="E9" s="80"/>
      <c r="F9" s="80"/>
      <c r="G9" s="80"/>
      <c r="H9" s="80"/>
      <c r="I9" s="12" t="s">
        <v>32</v>
      </c>
      <c r="J9" s="12"/>
      <c r="K9" s="12"/>
      <c r="L9" s="12"/>
      <c r="M9" s="12"/>
      <c r="N9" s="11"/>
      <c r="O9" s="21"/>
      <c r="P9" s="14">
        <v>2</v>
      </c>
      <c r="Q9" s="14"/>
      <c r="R9" s="22"/>
      <c r="S9" s="21">
        <v>2</v>
      </c>
      <c r="T9" s="57" t="s">
        <v>78</v>
      </c>
      <c r="U9" s="21" t="s">
        <v>33</v>
      </c>
      <c r="V9" s="139" t="str">
        <f>'Matematikatanár közös rész'!A41</f>
        <v>mm5t1vs5</v>
      </c>
      <c r="W9" s="144" t="str">
        <f>'Matematikatanár közös rész'!B41</f>
        <v>Valószínűségszámítás1E-tk</v>
      </c>
      <c r="X9" s="21"/>
      <c r="Y9" s="124"/>
      <c r="Z9" s="131"/>
      <c r="AA9" s="61"/>
      <c r="AB9" s="45"/>
      <c r="AC9" s="68"/>
      <c r="AD9" s="24" t="s">
        <v>140</v>
      </c>
      <c r="AE9" s="68" t="s">
        <v>276</v>
      </c>
    </row>
    <row r="10" spans="1:31" s="6" customFormat="1" ht="12.75">
      <c r="A10" s="106" t="s">
        <v>105</v>
      </c>
      <c r="B10" s="106" t="s">
        <v>106</v>
      </c>
      <c r="C10" s="94"/>
      <c r="D10" s="80"/>
      <c r="E10" s="80"/>
      <c r="F10" s="80"/>
      <c r="G10" s="80"/>
      <c r="H10" s="80"/>
      <c r="I10" s="12" t="s">
        <v>32</v>
      </c>
      <c r="J10" s="12"/>
      <c r="K10" s="12"/>
      <c r="L10" s="12"/>
      <c r="M10" s="12"/>
      <c r="N10" s="11"/>
      <c r="O10" s="21">
        <v>2</v>
      </c>
      <c r="P10" s="14"/>
      <c r="Q10" s="14"/>
      <c r="R10" s="22"/>
      <c r="S10" s="21">
        <v>5</v>
      </c>
      <c r="T10" s="57" t="s">
        <v>75</v>
      </c>
      <c r="U10" s="20" t="s">
        <v>33</v>
      </c>
      <c r="V10" s="124" t="str">
        <f>'Matematikatanár közös rész'!A34</f>
        <v>mm5t1an4</v>
      </c>
      <c r="W10" s="131" t="str">
        <f>'Matematikatanár közös rész'!B34</f>
        <v>Egyváltozós analízis2E-tk</v>
      </c>
      <c r="X10" s="21" t="s">
        <v>33</v>
      </c>
      <c r="Y10" s="124" t="str">
        <f>'Matematikatanár közös rész'!A24</f>
        <v>mm5t1al2</v>
      </c>
      <c r="Z10" s="131" t="str">
        <f>'Matematikatanár közös rész'!B24</f>
        <v>Algebra és számelmélet2E-tk</v>
      </c>
      <c r="AA10" s="67" t="s">
        <v>42</v>
      </c>
      <c r="AB10" s="114" t="str">
        <f>A11</f>
        <v>mm5t2an7g</v>
      </c>
      <c r="AC10" s="115" t="str">
        <f>B11</f>
        <v>Többváltozós analízis1G-tg</v>
      </c>
      <c r="AD10" s="24" t="s">
        <v>141</v>
      </c>
      <c r="AE10" s="68" t="s">
        <v>277</v>
      </c>
    </row>
    <row r="11" spans="1:31" s="6" customFormat="1" ht="12.75">
      <c r="A11" s="106" t="s">
        <v>107</v>
      </c>
      <c r="B11" s="106" t="s">
        <v>130</v>
      </c>
      <c r="C11" s="94"/>
      <c r="D11" s="80"/>
      <c r="E11" s="80"/>
      <c r="F11" s="80"/>
      <c r="G11" s="80"/>
      <c r="H11" s="80"/>
      <c r="I11" s="12" t="s">
        <v>32</v>
      </c>
      <c r="J11" s="12"/>
      <c r="K11" s="12"/>
      <c r="L11" s="12"/>
      <c r="M11" s="12"/>
      <c r="N11" s="11"/>
      <c r="O11" s="21"/>
      <c r="P11" s="14">
        <v>2</v>
      </c>
      <c r="Q11" s="14"/>
      <c r="R11" s="22"/>
      <c r="S11" s="21">
        <v>0</v>
      </c>
      <c r="T11" s="57" t="s">
        <v>77</v>
      </c>
      <c r="U11" s="20" t="s">
        <v>33</v>
      </c>
      <c r="V11" s="124" t="str">
        <f>'Matematikatanár közös rész'!A34</f>
        <v>mm5t1an4</v>
      </c>
      <c r="W11" s="131" t="str">
        <f>'Matematikatanár közös rész'!B34</f>
        <v>Egyváltozós analízis2E-tk</v>
      </c>
      <c r="X11" s="21" t="s">
        <v>33</v>
      </c>
      <c r="Y11" s="124" t="str">
        <f>'Matematikatanár közös rész'!A24</f>
        <v>mm5t1al2</v>
      </c>
      <c r="Z11" s="131" t="str">
        <f>'Matematikatanár közös rész'!B24</f>
        <v>Algebra és számelmélet2E-tk</v>
      </c>
      <c r="AA11" s="61"/>
      <c r="AB11" s="45"/>
      <c r="AC11" s="66"/>
      <c r="AD11" s="24" t="s">
        <v>141</v>
      </c>
      <c r="AE11" s="137" t="s">
        <v>278</v>
      </c>
    </row>
    <row r="12" spans="1:31" s="6" customFormat="1" ht="12.75">
      <c r="A12" s="106" t="s">
        <v>108</v>
      </c>
      <c r="B12" s="106" t="s">
        <v>109</v>
      </c>
      <c r="C12" s="94"/>
      <c r="D12" s="80"/>
      <c r="E12" s="80"/>
      <c r="F12" s="80"/>
      <c r="G12" s="80"/>
      <c r="H12" s="80"/>
      <c r="I12" s="12"/>
      <c r="J12" s="12" t="s">
        <v>32</v>
      </c>
      <c r="K12" s="102" t="s">
        <v>52</v>
      </c>
      <c r="L12" s="12"/>
      <c r="M12" s="12"/>
      <c r="N12" s="11"/>
      <c r="O12" s="21"/>
      <c r="P12" s="14">
        <v>2</v>
      </c>
      <c r="Q12" s="14"/>
      <c r="R12" s="22"/>
      <c r="S12" s="21">
        <v>2</v>
      </c>
      <c r="T12" s="57" t="s">
        <v>78</v>
      </c>
      <c r="U12" s="20" t="s">
        <v>33</v>
      </c>
      <c r="V12" s="124" t="str">
        <f>'Matematikatanár közös rész'!A26</f>
        <v>mm5t1an2</v>
      </c>
      <c r="W12" s="131" t="str">
        <f>'Matematikatanár közös rész'!B26</f>
        <v>Bevezető analízis2E-tk</v>
      </c>
      <c r="X12" s="61"/>
      <c r="Y12" s="45"/>
      <c r="Z12" s="66"/>
      <c r="AA12" s="61"/>
      <c r="AB12" s="45"/>
      <c r="AC12" s="66"/>
      <c r="AD12" s="24" t="s">
        <v>82</v>
      </c>
      <c r="AE12" s="68" t="s">
        <v>279</v>
      </c>
    </row>
    <row r="13" spans="1:31" s="6" customFormat="1" ht="12.75">
      <c r="A13" s="106" t="s">
        <v>110</v>
      </c>
      <c r="B13" s="106" t="s">
        <v>111</v>
      </c>
      <c r="C13" s="94"/>
      <c r="D13" s="80"/>
      <c r="E13" s="80"/>
      <c r="F13" s="80"/>
      <c r="G13" s="80"/>
      <c r="H13" s="80"/>
      <c r="I13" s="12"/>
      <c r="J13" s="12" t="s">
        <v>32</v>
      </c>
      <c r="K13" s="12"/>
      <c r="L13" s="12"/>
      <c r="M13" s="12"/>
      <c r="N13" s="11"/>
      <c r="O13" s="21">
        <v>2</v>
      </c>
      <c r="P13" s="14"/>
      <c r="Q13" s="14"/>
      <c r="R13" s="22"/>
      <c r="S13" s="21">
        <v>5</v>
      </c>
      <c r="T13" s="57" t="s">
        <v>75</v>
      </c>
      <c r="U13" s="20" t="s">
        <v>33</v>
      </c>
      <c r="V13" s="108" t="str">
        <f>'Matematikatanár közös rész'!A37</f>
        <v>mm5t1ge4</v>
      </c>
      <c r="W13" s="109" t="str">
        <f>'Matematikatanár közös rész'!B37</f>
        <v>Geometriai transzformációkE-tk</v>
      </c>
      <c r="X13" s="20" t="s">
        <v>33</v>
      </c>
      <c r="Y13" s="108" t="str">
        <f>'Matematikatanár közös rész'!A39</f>
        <v>mm5t1al5</v>
      </c>
      <c r="Z13" s="109" t="str">
        <f>'Matematikatanár közös rész'!B39</f>
        <v>Algebra és számelmélet3E-tk</v>
      </c>
      <c r="AA13" s="67" t="s">
        <v>42</v>
      </c>
      <c r="AB13" s="114" t="str">
        <f>A14</f>
        <v>mm5t2ge8g</v>
      </c>
      <c r="AC13" s="115" t="str">
        <f>B14</f>
        <v>Projektív geometriaG-tg</v>
      </c>
      <c r="AD13" s="24" t="s">
        <v>138</v>
      </c>
      <c r="AE13" s="134" t="s">
        <v>280</v>
      </c>
    </row>
    <row r="14" spans="1:31" s="6" customFormat="1" ht="12.75">
      <c r="A14" s="106" t="s">
        <v>112</v>
      </c>
      <c r="B14" s="106" t="s">
        <v>131</v>
      </c>
      <c r="C14" s="94"/>
      <c r="D14" s="80"/>
      <c r="E14" s="80"/>
      <c r="F14" s="80"/>
      <c r="G14" s="80"/>
      <c r="H14" s="80"/>
      <c r="I14" s="12"/>
      <c r="J14" s="12" t="s">
        <v>32</v>
      </c>
      <c r="K14" s="12"/>
      <c r="L14" s="12"/>
      <c r="M14" s="12"/>
      <c r="N14" s="11"/>
      <c r="O14" s="21"/>
      <c r="P14" s="14">
        <v>2</v>
      </c>
      <c r="Q14" s="14"/>
      <c r="R14" s="22"/>
      <c r="S14" s="21">
        <v>0</v>
      </c>
      <c r="T14" s="57" t="s">
        <v>77</v>
      </c>
      <c r="U14" s="20" t="s">
        <v>33</v>
      </c>
      <c r="V14" s="108" t="str">
        <f>'Matematikatanár közös rész'!A37</f>
        <v>mm5t1ge4</v>
      </c>
      <c r="W14" s="109" t="str">
        <f>'Matematikatanár közös rész'!B37</f>
        <v>Geometriai transzformációkE-tk</v>
      </c>
      <c r="X14" s="20" t="s">
        <v>33</v>
      </c>
      <c r="Y14" s="108" t="str">
        <f>'Matematikatanár közös rész'!A39</f>
        <v>mm5t1al5</v>
      </c>
      <c r="Z14" s="109" t="str">
        <f>'Matematikatanár közös rész'!B39</f>
        <v>Algebra és számelmélet3E-tk</v>
      </c>
      <c r="AA14" s="61"/>
      <c r="AB14" s="45"/>
      <c r="AC14" s="66"/>
      <c r="AD14" s="24" t="s">
        <v>138</v>
      </c>
      <c r="AE14" s="134" t="s">
        <v>281</v>
      </c>
    </row>
    <row r="15" spans="1:31" s="6" customFormat="1" ht="12.75">
      <c r="A15" s="106" t="s">
        <v>113</v>
      </c>
      <c r="B15" s="106" t="s">
        <v>114</v>
      </c>
      <c r="C15" s="94"/>
      <c r="D15" s="80"/>
      <c r="E15" s="80"/>
      <c r="F15" s="80"/>
      <c r="G15" s="80"/>
      <c r="H15" s="80"/>
      <c r="I15" s="12"/>
      <c r="J15" s="12" t="s">
        <v>32</v>
      </c>
      <c r="K15" s="12"/>
      <c r="L15" s="12"/>
      <c r="M15" s="12"/>
      <c r="N15" s="11"/>
      <c r="O15" s="21">
        <v>2</v>
      </c>
      <c r="P15" s="14"/>
      <c r="Q15" s="14"/>
      <c r="R15" s="22"/>
      <c r="S15" s="21">
        <v>5</v>
      </c>
      <c r="T15" s="57" t="s">
        <v>75</v>
      </c>
      <c r="U15" s="20" t="s">
        <v>33</v>
      </c>
      <c r="V15" s="108" t="str">
        <f>A10</f>
        <v>mm5t1an7g</v>
      </c>
      <c r="W15" s="109" t="str">
        <f>B10</f>
        <v>Többváltozós analízis1E-tg</v>
      </c>
      <c r="X15" s="67" t="s">
        <v>42</v>
      </c>
      <c r="Y15" s="114" t="str">
        <f>A16</f>
        <v>mm5t2an8g</v>
      </c>
      <c r="Z15" s="115" t="str">
        <f>B16</f>
        <v>Többváltozós analízis2G-tg</v>
      </c>
      <c r="AA15" s="61"/>
      <c r="AB15" s="45"/>
      <c r="AC15" s="66"/>
      <c r="AD15" s="24" t="s">
        <v>141</v>
      </c>
      <c r="AE15" s="134" t="s">
        <v>282</v>
      </c>
    </row>
    <row r="16" spans="1:31" s="6" customFormat="1" ht="12.75">
      <c r="A16" s="106" t="s">
        <v>115</v>
      </c>
      <c r="B16" s="106" t="s">
        <v>132</v>
      </c>
      <c r="C16" s="94"/>
      <c r="D16" s="80"/>
      <c r="E16" s="80"/>
      <c r="F16" s="80"/>
      <c r="G16" s="80"/>
      <c r="H16" s="80"/>
      <c r="I16" s="12"/>
      <c r="J16" s="12" t="s">
        <v>32</v>
      </c>
      <c r="K16" s="12"/>
      <c r="L16" s="12"/>
      <c r="M16" s="12"/>
      <c r="N16" s="11"/>
      <c r="O16" s="21"/>
      <c r="P16" s="14">
        <v>2</v>
      </c>
      <c r="Q16" s="14"/>
      <c r="R16" s="22"/>
      <c r="S16" s="21">
        <v>0</v>
      </c>
      <c r="T16" s="57" t="s">
        <v>77</v>
      </c>
      <c r="U16" s="20" t="s">
        <v>33</v>
      </c>
      <c r="V16" s="108" t="str">
        <f>A10</f>
        <v>mm5t1an7g</v>
      </c>
      <c r="W16" s="109" t="str">
        <f>B10</f>
        <v>Többváltozós analízis1E-tg</v>
      </c>
      <c r="X16" s="61"/>
      <c r="Y16" s="45"/>
      <c r="Z16" s="66"/>
      <c r="AA16" s="61"/>
      <c r="AB16" s="45"/>
      <c r="AC16" s="66"/>
      <c r="AD16" s="24" t="s">
        <v>141</v>
      </c>
      <c r="AE16" s="134" t="s">
        <v>283</v>
      </c>
    </row>
    <row r="17" spans="1:31" s="6" customFormat="1" ht="12.75">
      <c r="A17" s="106" t="s">
        <v>116</v>
      </c>
      <c r="B17" s="112" t="s">
        <v>117</v>
      </c>
      <c r="C17" s="94"/>
      <c r="D17" s="80"/>
      <c r="E17" s="80"/>
      <c r="F17" s="80"/>
      <c r="G17" s="80"/>
      <c r="H17" s="80"/>
      <c r="I17" s="12"/>
      <c r="J17" s="12"/>
      <c r="K17" s="12" t="s">
        <v>32</v>
      </c>
      <c r="L17" s="12"/>
      <c r="M17" s="12"/>
      <c r="N17" s="11"/>
      <c r="O17" s="21">
        <v>2</v>
      </c>
      <c r="P17" s="14"/>
      <c r="Q17" s="14"/>
      <c r="R17" s="22"/>
      <c r="S17" s="21">
        <v>5</v>
      </c>
      <c r="T17" s="57" t="s">
        <v>75</v>
      </c>
      <c r="U17" s="20" t="s">
        <v>33</v>
      </c>
      <c r="V17" s="108" t="str">
        <f>A13</f>
        <v>mm5t1ge8g</v>
      </c>
      <c r="W17" s="109" t="str">
        <f>B13</f>
        <v>Projektív geometriaE-tg</v>
      </c>
      <c r="X17" s="20" t="s">
        <v>33</v>
      </c>
      <c r="Y17" s="108" t="str">
        <f>A10</f>
        <v>mm5t1an7g</v>
      </c>
      <c r="Z17" s="109" t="str">
        <f>B10</f>
        <v>Többváltozós analízis1E-tg</v>
      </c>
      <c r="AA17" s="67" t="s">
        <v>42</v>
      </c>
      <c r="AB17" s="114" t="str">
        <f>A18</f>
        <v>mm5t2ge9g</v>
      </c>
      <c r="AC17" s="115" t="str">
        <f>B18</f>
        <v>Differenciálgeometria és nemeuklideszi geometriákG-tg</v>
      </c>
      <c r="AD17" s="24" t="s">
        <v>138</v>
      </c>
      <c r="AE17" s="134" t="s">
        <v>284</v>
      </c>
    </row>
    <row r="18" spans="1:31" s="6" customFormat="1" ht="12.75">
      <c r="A18" s="106" t="s">
        <v>118</v>
      </c>
      <c r="B18" s="106" t="s">
        <v>133</v>
      </c>
      <c r="C18" s="94"/>
      <c r="D18" s="80"/>
      <c r="E18" s="80"/>
      <c r="F18" s="80"/>
      <c r="G18" s="80"/>
      <c r="H18" s="80"/>
      <c r="I18" s="12"/>
      <c r="J18" s="12"/>
      <c r="K18" s="12" t="s">
        <v>32</v>
      </c>
      <c r="L18" s="12"/>
      <c r="M18" s="12"/>
      <c r="N18" s="11"/>
      <c r="O18" s="21"/>
      <c r="P18" s="14">
        <v>2</v>
      </c>
      <c r="Q18" s="14"/>
      <c r="R18" s="22"/>
      <c r="S18" s="21">
        <v>0</v>
      </c>
      <c r="T18" s="57" t="s">
        <v>77</v>
      </c>
      <c r="U18" s="20" t="s">
        <v>33</v>
      </c>
      <c r="V18" s="108" t="str">
        <f>A13</f>
        <v>mm5t1ge8g</v>
      </c>
      <c r="W18" s="109" t="str">
        <f>B13</f>
        <v>Projektív geometriaE-tg</v>
      </c>
      <c r="X18" s="20" t="s">
        <v>33</v>
      </c>
      <c r="Y18" s="108" t="str">
        <f>A10</f>
        <v>mm5t1an7g</v>
      </c>
      <c r="Z18" s="109" t="str">
        <f>B10</f>
        <v>Többváltozós analízis1E-tg</v>
      </c>
      <c r="AA18" s="61"/>
      <c r="AB18" s="45"/>
      <c r="AC18" s="66"/>
      <c r="AD18" s="24" t="s">
        <v>138</v>
      </c>
      <c r="AE18" s="134" t="s">
        <v>285</v>
      </c>
    </row>
    <row r="19" spans="1:31" s="6" customFormat="1" ht="12.75">
      <c r="A19" s="113" t="s">
        <v>119</v>
      </c>
      <c r="B19" s="106" t="s">
        <v>120</v>
      </c>
      <c r="C19" s="94"/>
      <c r="D19" s="80"/>
      <c r="E19" s="80"/>
      <c r="F19" s="80"/>
      <c r="G19" s="80"/>
      <c r="H19" s="80"/>
      <c r="I19" s="12"/>
      <c r="J19" s="102"/>
      <c r="K19" s="12" t="s">
        <v>32</v>
      </c>
      <c r="L19" s="12"/>
      <c r="M19" s="12"/>
      <c r="N19" s="11"/>
      <c r="O19" s="21"/>
      <c r="P19" s="14">
        <v>2</v>
      </c>
      <c r="Q19" s="14"/>
      <c r="R19" s="22"/>
      <c r="S19" s="21">
        <v>2</v>
      </c>
      <c r="T19" s="57" t="s">
        <v>78</v>
      </c>
      <c r="U19" s="21" t="s">
        <v>33</v>
      </c>
      <c r="V19" s="124" t="str">
        <f>'Matematikatanár közös rész'!A46</f>
        <v>mm5t2el6</v>
      </c>
      <c r="W19" s="131" t="str">
        <f>'Matematikatanár közös rész'!B46</f>
        <v>Elemi matematika4G-tk</v>
      </c>
      <c r="X19" s="64"/>
      <c r="Y19" s="44"/>
      <c r="Z19" s="66"/>
      <c r="AA19" s="61"/>
      <c r="AB19" s="45"/>
      <c r="AC19" s="66"/>
      <c r="AD19" s="24" t="s">
        <v>142</v>
      </c>
      <c r="AE19" s="134" t="s">
        <v>286</v>
      </c>
    </row>
    <row r="20" spans="1:31" s="6" customFormat="1" ht="12.75">
      <c r="A20" s="106" t="s">
        <v>121</v>
      </c>
      <c r="B20" s="106" t="s">
        <v>122</v>
      </c>
      <c r="C20" s="94"/>
      <c r="D20" s="80"/>
      <c r="E20" s="80"/>
      <c r="F20" s="80"/>
      <c r="G20" s="80"/>
      <c r="H20" s="80"/>
      <c r="I20" s="12"/>
      <c r="J20" s="12"/>
      <c r="K20" s="12" t="s">
        <v>32</v>
      </c>
      <c r="L20" s="12"/>
      <c r="M20" s="12"/>
      <c r="N20" s="11"/>
      <c r="O20" s="21">
        <v>2</v>
      </c>
      <c r="P20" s="14"/>
      <c r="Q20" s="14"/>
      <c r="R20" s="22"/>
      <c r="S20" s="21">
        <v>5</v>
      </c>
      <c r="T20" s="57" t="s">
        <v>75</v>
      </c>
      <c r="U20" s="20" t="s">
        <v>33</v>
      </c>
      <c r="V20" s="140" t="str">
        <f>'Matematikatanár közös rész'!A22</f>
        <v>mm5t1vm1</v>
      </c>
      <c r="W20" s="145" t="str">
        <f>'Matematikatanár közös rész'!B22</f>
        <v>Véges matematika1E-tk</v>
      </c>
      <c r="X20" s="69" t="s">
        <v>42</v>
      </c>
      <c r="Y20" s="114" t="str">
        <f>A21</f>
        <v>mm5t2vm9g</v>
      </c>
      <c r="Z20" s="115" t="str">
        <f>B21</f>
        <v>Véges matematika2G-tg</v>
      </c>
      <c r="AA20" s="61"/>
      <c r="AB20" s="45"/>
      <c r="AC20" s="68"/>
      <c r="AD20" s="24" t="s">
        <v>95</v>
      </c>
      <c r="AE20" s="68" t="s">
        <v>287</v>
      </c>
    </row>
    <row r="21" spans="1:31" s="6" customFormat="1" ht="12.75">
      <c r="A21" s="106" t="s">
        <v>123</v>
      </c>
      <c r="B21" s="106" t="s">
        <v>134</v>
      </c>
      <c r="C21" s="94"/>
      <c r="D21" s="80"/>
      <c r="E21" s="80"/>
      <c r="F21" s="80"/>
      <c r="G21" s="80"/>
      <c r="H21" s="80"/>
      <c r="I21" s="12"/>
      <c r="J21" s="12"/>
      <c r="K21" s="12" t="s">
        <v>32</v>
      </c>
      <c r="L21" s="12"/>
      <c r="M21" s="12"/>
      <c r="N21" s="11"/>
      <c r="O21" s="21"/>
      <c r="P21" s="14">
        <v>2</v>
      </c>
      <c r="Q21" s="14"/>
      <c r="R21" s="22"/>
      <c r="S21" s="21">
        <v>0</v>
      </c>
      <c r="T21" s="57" t="s">
        <v>77</v>
      </c>
      <c r="U21" s="20" t="s">
        <v>33</v>
      </c>
      <c r="V21" s="108" t="str">
        <f>'Matematikatanár közös rész'!A22</f>
        <v>mm5t1vm1</v>
      </c>
      <c r="W21" s="109" t="str">
        <f>'Matematikatanár közös rész'!B22</f>
        <v>Véges matematika1E-tk</v>
      </c>
      <c r="X21" s="61"/>
      <c r="Y21" s="45"/>
      <c r="Z21" s="66"/>
      <c r="AA21" s="61"/>
      <c r="AB21" s="45"/>
      <c r="AC21" s="66"/>
      <c r="AD21" s="24" t="s">
        <v>95</v>
      </c>
      <c r="AE21" s="134" t="s">
        <v>288</v>
      </c>
    </row>
    <row r="22" spans="1:31" s="6" customFormat="1" ht="12.75">
      <c r="A22" s="106" t="s">
        <v>124</v>
      </c>
      <c r="B22" s="106" t="s">
        <v>125</v>
      </c>
      <c r="C22" s="94"/>
      <c r="D22" s="80"/>
      <c r="E22" s="80"/>
      <c r="F22" s="80"/>
      <c r="G22" s="80"/>
      <c r="H22" s="80"/>
      <c r="I22" s="12"/>
      <c r="J22" s="12"/>
      <c r="K22" s="102" t="s">
        <v>52</v>
      </c>
      <c r="L22" s="12" t="s">
        <v>32</v>
      </c>
      <c r="M22" s="12"/>
      <c r="N22" s="11"/>
      <c r="O22" s="21">
        <v>2</v>
      </c>
      <c r="P22" s="14"/>
      <c r="Q22" s="14"/>
      <c r="R22" s="22"/>
      <c r="S22" s="21">
        <v>2</v>
      </c>
      <c r="T22" s="57" t="s">
        <v>75</v>
      </c>
      <c r="U22" s="61"/>
      <c r="V22" s="45"/>
      <c r="W22" s="66"/>
      <c r="X22" s="61"/>
      <c r="Y22" s="45"/>
      <c r="Z22" s="66"/>
      <c r="AA22" s="61"/>
      <c r="AB22" s="45"/>
      <c r="AC22" s="66"/>
      <c r="AD22" s="24" t="s">
        <v>84</v>
      </c>
      <c r="AE22" s="134" t="s">
        <v>289</v>
      </c>
    </row>
    <row r="23" spans="1:31" s="6" customFormat="1" ht="12.75">
      <c r="A23" s="106" t="s">
        <v>71</v>
      </c>
      <c r="B23" s="106" t="s">
        <v>72</v>
      </c>
      <c r="C23" s="94"/>
      <c r="D23" s="80"/>
      <c r="E23" s="80"/>
      <c r="F23" s="80"/>
      <c r="G23" s="80"/>
      <c r="H23" s="80"/>
      <c r="I23" s="12"/>
      <c r="J23" s="12"/>
      <c r="K23" s="102" t="s">
        <v>52</v>
      </c>
      <c r="L23" s="12" t="s">
        <v>32</v>
      </c>
      <c r="M23" s="12"/>
      <c r="N23" s="11"/>
      <c r="O23" s="21"/>
      <c r="P23" s="14">
        <v>2</v>
      </c>
      <c r="Q23" s="14"/>
      <c r="R23" s="22"/>
      <c r="S23" s="21">
        <v>2</v>
      </c>
      <c r="T23" s="57" t="s">
        <v>78</v>
      </c>
      <c r="U23" s="20" t="s">
        <v>33</v>
      </c>
      <c r="V23" s="108" t="str">
        <f>'Matematikatanár közös rész'!A29</f>
        <v>mm5t1ge3</v>
      </c>
      <c r="W23" s="109" t="str">
        <f>'Matematikatanár közös rész'!B29</f>
        <v>Analitikus geometriaE-tk</v>
      </c>
      <c r="X23" s="20" t="s">
        <v>33</v>
      </c>
      <c r="Y23" s="108" t="str">
        <f>'Matematikatanár közös rész'!A34</f>
        <v>mm5t1an4</v>
      </c>
      <c r="Z23" s="109" t="str">
        <f>'Matematikatanár közös rész'!B34</f>
        <v>Egyváltozós analízis2E-tk</v>
      </c>
      <c r="AA23" s="21" t="s">
        <v>33</v>
      </c>
      <c r="AB23" s="124" t="str">
        <f>'Matematikatanár közös rész'!A24</f>
        <v>mm5t1al2</v>
      </c>
      <c r="AC23" s="131" t="str">
        <f>'Matematikatanár közös rész'!B24</f>
        <v>Algebra és számelmélet2E-tk</v>
      </c>
      <c r="AD23" s="24" t="s">
        <v>83</v>
      </c>
      <c r="AE23" s="134" t="s">
        <v>290</v>
      </c>
    </row>
    <row r="24" spans="1:31" s="6" customFormat="1" ht="12.75">
      <c r="A24" s="106" t="s">
        <v>126</v>
      </c>
      <c r="B24" s="110" t="s">
        <v>127</v>
      </c>
      <c r="C24" s="94"/>
      <c r="D24" s="80"/>
      <c r="E24" s="80"/>
      <c r="F24" s="80"/>
      <c r="G24" s="80"/>
      <c r="H24" s="80"/>
      <c r="I24" s="12"/>
      <c r="J24" s="102" t="s">
        <v>52</v>
      </c>
      <c r="K24" s="12"/>
      <c r="L24" s="12" t="s">
        <v>32</v>
      </c>
      <c r="M24" s="12"/>
      <c r="N24" s="11"/>
      <c r="O24" s="21">
        <v>3</v>
      </c>
      <c r="P24" s="14"/>
      <c r="Q24" s="14"/>
      <c r="R24" s="22"/>
      <c r="S24" s="21">
        <v>6</v>
      </c>
      <c r="T24" s="57" t="s">
        <v>75</v>
      </c>
      <c r="U24" s="20" t="s">
        <v>33</v>
      </c>
      <c r="V24" s="108" t="str">
        <f>'Matematikatanár közös rész'!A41</f>
        <v>mm5t1vs5</v>
      </c>
      <c r="W24" s="109" t="str">
        <f>'Matematikatanár közös rész'!B41</f>
        <v>Valószínűségszámítás1E-tk</v>
      </c>
      <c r="X24" s="67" t="s">
        <v>42</v>
      </c>
      <c r="Y24" s="114" t="str">
        <f>A25</f>
        <v>mm5t2vs10g</v>
      </c>
      <c r="Z24" s="115" t="str">
        <f>B25</f>
        <v>Valószínűségszámítás2G-tg</v>
      </c>
      <c r="AA24" s="61"/>
      <c r="AB24" s="45"/>
      <c r="AC24" s="66"/>
      <c r="AD24" s="24" t="s">
        <v>139</v>
      </c>
      <c r="AE24" s="68" t="s">
        <v>291</v>
      </c>
    </row>
    <row r="25" spans="1:31" s="6" customFormat="1" ht="12.75">
      <c r="A25" s="106" t="s">
        <v>128</v>
      </c>
      <c r="B25" s="110" t="s">
        <v>135</v>
      </c>
      <c r="C25" s="94"/>
      <c r="D25" s="80"/>
      <c r="E25" s="80"/>
      <c r="F25" s="80"/>
      <c r="G25" s="80"/>
      <c r="H25" s="80"/>
      <c r="I25" s="12"/>
      <c r="J25" s="102" t="s">
        <v>52</v>
      </c>
      <c r="K25" s="12"/>
      <c r="L25" s="12" t="s">
        <v>32</v>
      </c>
      <c r="M25" s="12"/>
      <c r="N25" s="11"/>
      <c r="O25" s="21"/>
      <c r="P25" s="14">
        <v>2</v>
      </c>
      <c r="Q25" s="14"/>
      <c r="R25" s="22"/>
      <c r="S25" s="21">
        <v>0</v>
      </c>
      <c r="T25" s="57" t="s">
        <v>77</v>
      </c>
      <c r="U25" s="20" t="s">
        <v>33</v>
      </c>
      <c r="V25" s="108" t="str">
        <f>'Matematikatanár közös rész'!A41</f>
        <v>mm5t1vs5</v>
      </c>
      <c r="W25" s="109" t="str">
        <f>'Matematikatanár közös rész'!B41</f>
        <v>Valószínűségszámítás1E-tk</v>
      </c>
      <c r="X25" s="61"/>
      <c r="Y25" s="45"/>
      <c r="Z25" s="66"/>
      <c r="AA25" s="61"/>
      <c r="AB25" s="45"/>
      <c r="AC25" s="66"/>
      <c r="AD25" s="24" t="s">
        <v>139</v>
      </c>
      <c r="AE25" s="134" t="s">
        <v>292</v>
      </c>
    </row>
    <row r="26" spans="1:31" s="6" customFormat="1" ht="12.75">
      <c r="A26" s="156" t="s">
        <v>34</v>
      </c>
      <c r="B26" s="157"/>
      <c r="C26" s="90">
        <f aca="true" t="shared" si="0" ref="C26:N26">SUMIF(C7:C25,"=x",$O7:$O25)+SUMIF(C7:C25,"=x",$P7:$P25)+SUMIF(C7:C25,"=x",$Q7:$Q25)</f>
        <v>0</v>
      </c>
      <c r="D26" s="82">
        <f t="shared" si="0"/>
        <v>0</v>
      </c>
      <c r="E26" s="82">
        <f t="shared" si="0"/>
        <v>0</v>
      </c>
      <c r="F26" s="82">
        <f t="shared" si="0"/>
        <v>0</v>
      </c>
      <c r="G26" s="82">
        <f t="shared" si="0"/>
        <v>0</v>
      </c>
      <c r="H26" s="82">
        <f t="shared" si="0"/>
        <v>0</v>
      </c>
      <c r="I26" s="29">
        <f t="shared" si="0"/>
        <v>10</v>
      </c>
      <c r="J26" s="29">
        <f t="shared" si="0"/>
        <v>10</v>
      </c>
      <c r="K26" s="29">
        <f t="shared" si="0"/>
        <v>10</v>
      </c>
      <c r="L26" s="29">
        <f t="shared" si="0"/>
        <v>9</v>
      </c>
      <c r="M26" s="29">
        <f t="shared" si="0"/>
        <v>0</v>
      </c>
      <c r="N26" s="30">
        <f t="shared" si="0"/>
        <v>0</v>
      </c>
      <c r="O26" s="158">
        <f>SUM(C26:N26)</f>
        <v>39</v>
      </c>
      <c r="P26" s="159"/>
      <c r="Q26" s="159"/>
      <c r="R26" s="159"/>
      <c r="S26" s="159"/>
      <c r="T26" s="160"/>
      <c r="U26" s="180"/>
      <c r="V26" s="181"/>
      <c r="W26" s="181"/>
      <c r="X26" s="181"/>
      <c r="Y26" s="181"/>
      <c r="Z26" s="181"/>
      <c r="AA26" s="181"/>
      <c r="AB26" s="181"/>
      <c r="AC26" s="181"/>
      <c r="AD26" s="181"/>
      <c r="AE26" s="182"/>
    </row>
    <row r="27" spans="1:31" s="6" customFormat="1" ht="12.75">
      <c r="A27" s="161" t="s">
        <v>35</v>
      </c>
      <c r="B27" s="162"/>
      <c r="C27" s="91">
        <f aca="true" t="shared" si="1" ref="C27:N27">SUMIF(C7:C25,"=x",$S7:$S25)</f>
        <v>0</v>
      </c>
      <c r="D27" s="84">
        <f t="shared" si="1"/>
        <v>0</v>
      </c>
      <c r="E27" s="84">
        <f t="shared" si="1"/>
        <v>0</v>
      </c>
      <c r="F27" s="84">
        <f t="shared" si="1"/>
        <v>0</v>
      </c>
      <c r="G27" s="84">
        <f t="shared" si="1"/>
        <v>0</v>
      </c>
      <c r="H27" s="84">
        <f t="shared" si="1"/>
        <v>0</v>
      </c>
      <c r="I27" s="32">
        <f t="shared" si="1"/>
        <v>12</v>
      </c>
      <c r="J27" s="32">
        <f t="shared" si="1"/>
        <v>12</v>
      </c>
      <c r="K27" s="32">
        <f t="shared" si="1"/>
        <v>12</v>
      </c>
      <c r="L27" s="32">
        <f t="shared" si="1"/>
        <v>10</v>
      </c>
      <c r="M27" s="32">
        <f t="shared" si="1"/>
        <v>0</v>
      </c>
      <c r="N27" s="33">
        <f t="shared" si="1"/>
        <v>0</v>
      </c>
      <c r="O27" s="163">
        <f>SUM(C27:N27)</f>
        <v>46</v>
      </c>
      <c r="P27" s="164"/>
      <c r="Q27" s="164"/>
      <c r="R27" s="164"/>
      <c r="S27" s="164"/>
      <c r="T27" s="165"/>
      <c r="U27" s="191"/>
      <c r="V27" s="192"/>
      <c r="W27" s="192"/>
      <c r="X27" s="192"/>
      <c r="Y27" s="192"/>
      <c r="Z27" s="192"/>
      <c r="AA27" s="192"/>
      <c r="AB27" s="192"/>
      <c r="AC27" s="192"/>
      <c r="AD27" s="192"/>
      <c r="AE27" s="193"/>
    </row>
    <row r="28" spans="1:31" s="6" customFormat="1" ht="12.75">
      <c r="A28" s="173" t="s">
        <v>36</v>
      </c>
      <c r="B28" s="174"/>
      <c r="C28" s="92">
        <f>SUMPRODUCT(--(C7:C25="x"),--($T7:$T25="K(5)"))</f>
        <v>0</v>
      </c>
      <c r="D28" s="86">
        <f aca="true" t="shared" si="2" ref="D28:N28">SUMPRODUCT(--(D7:D25="x"),--($T7:$T25="K(5)"))</f>
        <v>0</v>
      </c>
      <c r="E28" s="86">
        <f t="shared" si="2"/>
        <v>0</v>
      </c>
      <c r="F28" s="86">
        <f t="shared" si="2"/>
        <v>0</v>
      </c>
      <c r="G28" s="86">
        <f t="shared" si="2"/>
        <v>0</v>
      </c>
      <c r="H28" s="86">
        <f t="shared" si="2"/>
        <v>0</v>
      </c>
      <c r="I28" s="151">
        <f t="shared" si="2"/>
        <v>2</v>
      </c>
      <c r="J28" s="151">
        <f t="shared" si="2"/>
        <v>2</v>
      </c>
      <c r="K28" s="151">
        <f t="shared" si="2"/>
        <v>2</v>
      </c>
      <c r="L28" s="151">
        <f t="shared" si="2"/>
        <v>2</v>
      </c>
      <c r="M28" s="151">
        <f t="shared" si="2"/>
        <v>0</v>
      </c>
      <c r="N28" s="152">
        <f t="shared" si="2"/>
        <v>0</v>
      </c>
      <c r="O28" s="175">
        <f>SUM(C28:N28)</f>
        <v>8</v>
      </c>
      <c r="P28" s="176"/>
      <c r="Q28" s="176"/>
      <c r="R28" s="176"/>
      <c r="S28" s="176"/>
      <c r="T28" s="177"/>
      <c r="U28" s="191"/>
      <c r="V28" s="192"/>
      <c r="W28" s="192"/>
      <c r="X28" s="192"/>
      <c r="Y28" s="192"/>
      <c r="Z28" s="192"/>
      <c r="AA28" s="192"/>
      <c r="AB28" s="192"/>
      <c r="AC28" s="192"/>
      <c r="AD28" s="192"/>
      <c r="AE28" s="193"/>
    </row>
    <row r="29" spans="1:31" s="6" customFormat="1" ht="12.75">
      <c r="A29" s="171" t="s">
        <v>92</v>
      </c>
      <c r="B29" s="172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4"/>
    </row>
    <row r="30" spans="1:31" s="6" customFormat="1" ht="12.75">
      <c r="A30" s="106" t="s">
        <v>143</v>
      </c>
      <c r="B30" s="110" t="s">
        <v>144</v>
      </c>
      <c r="C30" s="94"/>
      <c r="D30" s="80"/>
      <c r="E30" s="80"/>
      <c r="F30" s="80"/>
      <c r="G30" s="80"/>
      <c r="H30" s="80"/>
      <c r="I30" s="12" t="s">
        <v>32</v>
      </c>
      <c r="J30" s="12"/>
      <c r="K30" s="12"/>
      <c r="L30" s="12"/>
      <c r="M30" s="12"/>
      <c r="N30" s="11"/>
      <c r="O30" s="21"/>
      <c r="P30" s="14">
        <v>2</v>
      </c>
      <c r="Q30" s="14"/>
      <c r="R30" s="22"/>
      <c r="S30" s="21">
        <v>2</v>
      </c>
      <c r="T30" s="57" t="s">
        <v>78</v>
      </c>
      <c r="U30" s="21" t="s">
        <v>33</v>
      </c>
      <c r="V30" s="124" t="str">
        <f>'Matematikatanár közös rész'!A52</f>
        <v>mm5t2mo6</v>
      </c>
      <c r="W30" s="131" t="str">
        <f>'Matematikatanár közös rész'!B52</f>
        <v>A matematika tanítása2G-tk</v>
      </c>
      <c r="X30" s="61" t="s">
        <v>41</v>
      </c>
      <c r="Y30" s="45" t="s">
        <v>41</v>
      </c>
      <c r="Z30" s="66"/>
      <c r="AA30" s="61"/>
      <c r="AB30" s="45"/>
      <c r="AC30" s="66"/>
      <c r="AD30" s="35" t="s">
        <v>147</v>
      </c>
      <c r="AE30" s="134" t="s">
        <v>293</v>
      </c>
    </row>
    <row r="31" spans="1:31" s="6" customFormat="1" ht="12.75">
      <c r="A31" s="106" t="s">
        <v>145</v>
      </c>
      <c r="B31" s="110" t="s">
        <v>146</v>
      </c>
      <c r="C31" s="94"/>
      <c r="D31" s="80"/>
      <c r="E31" s="80"/>
      <c r="F31" s="80"/>
      <c r="G31" s="80"/>
      <c r="H31" s="80"/>
      <c r="I31" s="12"/>
      <c r="J31" s="12" t="s">
        <v>32</v>
      </c>
      <c r="K31" s="12"/>
      <c r="L31" s="12"/>
      <c r="M31" s="12"/>
      <c r="N31" s="11"/>
      <c r="O31" s="21"/>
      <c r="P31" s="14">
        <v>2</v>
      </c>
      <c r="Q31" s="14"/>
      <c r="R31" s="22"/>
      <c r="S31" s="21">
        <v>2</v>
      </c>
      <c r="T31" s="57" t="s">
        <v>78</v>
      </c>
      <c r="U31" s="20" t="s">
        <v>33</v>
      </c>
      <c r="V31" s="108" t="str">
        <f>A30</f>
        <v>mm5t2ms7g</v>
      </c>
      <c r="W31" s="109" t="str">
        <f>B30</f>
        <v>A matematika tanítása3G-tg</v>
      </c>
      <c r="X31" s="20" t="s">
        <v>41</v>
      </c>
      <c r="Y31" s="12" t="s">
        <v>41</v>
      </c>
      <c r="Z31" s="66"/>
      <c r="AA31" s="61"/>
      <c r="AB31" s="45"/>
      <c r="AC31" s="66"/>
      <c r="AD31" s="24" t="s">
        <v>99</v>
      </c>
      <c r="AE31" s="134" t="s">
        <v>294</v>
      </c>
    </row>
    <row r="32" spans="1:31" s="6" customFormat="1" ht="12.75">
      <c r="A32" s="156" t="s">
        <v>34</v>
      </c>
      <c r="B32" s="157"/>
      <c r="C32" s="90">
        <f aca="true" t="shared" si="3" ref="C32:N32">SUMIF(C30:C31,"=x",$O30:$O31)+SUMIF(C30:C31,"=x",$P30:$P31)+SUMIF(C30:C31,"=x",$Q30:$Q31)</f>
        <v>0</v>
      </c>
      <c r="D32" s="82">
        <f t="shared" si="3"/>
        <v>0</v>
      </c>
      <c r="E32" s="82">
        <f t="shared" si="3"/>
        <v>0</v>
      </c>
      <c r="F32" s="82">
        <f t="shared" si="3"/>
        <v>0</v>
      </c>
      <c r="G32" s="82">
        <f t="shared" si="3"/>
        <v>0</v>
      </c>
      <c r="H32" s="82">
        <f t="shared" si="3"/>
        <v>0</v>
      </c>
      <c r="I32" s="29">
        <f t="shared" si="3"/>
        <v>2</v>
      </c>
      <c r="J32" s="29">
        <f t="shared" si="3"/>
        <v>2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30">
        <f t="shared" si="3"/>
        <v>0</v>
      </c>
      <c r="O32" s="158">
        <f>SUM(C32:N32)</f>
        <v>4</v>
      </c>
      <c r="P32" s="159"/>
      <c r="Q32" s="159"/>
      <c r="R32" s="159"/>
      <c r="S32" s="159"/>
      <c r="T32" s="160"/>
      <c r="U32" s="180"/>
      <c r="V32" s="181"/>
      <c r="W32" s="181"/>
      <c r="X32" s="181"/>
      <c r="Y32" s="181"/>
      <c r="Z32" s="181"/>
      <c r="AA32" s="181"/>
      <c r="AB32" s="181"/>
      <c r="AC32" s="181"/>
      <c r="AD32" s="181"/>
      <c r="AE32" s="182"/>
    </row>
    <row r="33" spans="1:31" s="6" customFormat="1" ht="12.75">
      <c r="A33" s="161" t="s">
        <v>35</v>
      </c>
      <c r="B33" s="162"/>
      <c r="C33" s="91">
        <f aca="true" t="shared" si="4" ref="C33:N33">SUMIF(C30:C31,"=x",$S30:$S31)</f>
        <v>0</v>
      </c>
      <c r="D33" s="84">
        <f t="shared" si="4"/>
        <v>0</v>
      </c>
      <c r="E33" s="84">
        <f t="shared" si="4"/>
        <v>0</v>
      </c>
      <c r="F33" s="84">
        <f t="shared" si="4"/>
        <v>0</v>
      </c>
      <c r="G33" s="84">
        <f t="shared" si="4"/>
        <v>0</v>
      </c>
      <c r="H33" s="84">
        <f t="shared" si="4"/>
        <v>0</v>
      </c>
      <c r="I33" s="32">
        <f t="shared" si="4"/>
        <v>2</v>
      </c>
      <c r="J33" s="32">
        <f t="shared" si="4"/>
        <v>2</v>
      </c>
      <c r="K33" s="32">
        <f t="shared" si="4"/>
        <v>0</v>
      </c>
      <c r="L33" s="32">
        <f t="shared" si="4"/>
        <v>0</v>
      </c>
      <c r="M33" s="32">
        <f t="shared" si="4"/>
        <v>0</v>
      </c>
      <c r="N33" s="33">
        <f t="shared" si="4"/>
        <v>0</v>
      </c>
      <c r="O33" s="163">
        <f>SUM(C33:N33)</f>
        <v>4</v>
      </c>
      <c r="P33" s="164"/>
      <c r="Q33" s="164"/>
      <c r="R33" s="164"/>
      <c r="S33" s="164"/>
      <c r="T33" s="165"/>
      <c r="U33" s="191"/>
      <c r="V33" s="192"/>
      <c r="W33" s="192"/>
      <c r="X33" s="192"/>
      <c r="Y33" s="192"/>
      <c r="Z33" s="192"/>
      <c r="AA33" s="192"/>
      <c r="AB33" s="192"/>
      <c r="AC33" s="192"/>
      <c r="AD33" s="192"/>
      <c r="AE33" s="193"/>
    </row>
    <row r="34" spans="1:31" s="6" customFormat="1" ht="12.75">
      <c r="A34" s="173" t="s">
        <v>36</v>
      </c>
      <c r="B34" s="174"/>
      <c r="C34" s="92">
        <f>SUMPRODUCT(--(C30:C31="x"),--($T30:$T31="K(5)"))</f>
        <v>0</v>
      </c>
      <c r="D34" s="86">
        <f aca="true" t="shared" si="5" ref="D34:N34">SUMPRODUCT(--(D30:D31="x"),--($T30:$T31="K(5)"))</f>
        <v>0</v>
      </c>
      <c r="E34" s="86">
        <f t="shared" si="5"/>
        <v>0</v>
      </c>
      <c r="F34" s="86">
        <f t="shared" si="5"/>
        <v>0</v>
      </c>
      <c r="G34" s="86">
        <f t="shared" si="5"/>
        <v>0</v>
      </c>
      <c r="H34" s="86">
        <f t="shared" si="5"/>
        <v>0</v>
      </c>
      <c r="I34" s="151">
        <f>SUMPRODUCT(--(I30:I31="x"),--($T30:$T31="K(5)"))</f>
        <v>0</v>
      </c>
      <c r="J34" s="151">
        <f t="shared" si="5"/>
        <v>0</v>
      </c>
      <c r="K34" s="151">
        <f t="shared" si="5"/>
        <v>0</v>
      </c>
      <c r="L34" s="151">
        <f t="shared" si="5"/>
        <v>0</v>
      </c>
      <c r="M34" s="151">
        <f t="shared" si="5"/>
        <v>0</v>
      </c>
      <c r="N34" s="152">
        <f t="shared" si="5"/>
        <v>0</v>
      </c>
      <c r="O34" s="175">
        <f>SUM(C34:N34)</f>
        <v>0</v>
      </c>
      <c r="P34" s="176"/>
      <c r="Q34" s="176"/>
      <c r="R34" s="176"/>
      <c r="S34" s="176"/>
      <c r="T34" s="177"/>
      <c r="U34" s="191"/>
      <c r="V34" s="192"/>
      <c r="W34" s="192"/>
      <c r="X34" s="192"/>
      <c r="Y34" s="192"/>
      <c r="Z34" s="192"/>
      <c r="AA34" s="192"/>
      <c r="AB34" s="192"/>
      <c r="AC34" s="192"/>
      <c r="AD34" s="192"/>
      <c r="AE34" s="193"/>
    </row>
    <row r="35" spans="1:31" s="6" customFormat="1" ht="12.75">
      <c r="A35" s="171" t="s">
        <v>38</v>
      </c>
      <c r="B35" s="172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4"/>
    </row>
    <row r="36" spans="1:31" s="6" customFormat="1" ht="12.75">
      <c r="A36" s="23" t="s">
        <v>148</v>
      </c>
      <c r="B36" s="18" t="s">
        <v>149</v>
      </c>
      <c r="C36" s="94"/>
      <c r="D36" s="80"/>
      <c r="E36" s="80"/>
      <c r="F36" s="80"/>
      <c r="G36" s="80"/>
      <c r="H36" s="80"/>
      <c r="I36" s="12"/>
      <c r="J36" s="12"/>
      <c r="K36" s="102" t="s">
        <v>52</v>
      </c>
      <c r="L36" s="12" t="s">
        <v>32</v>
      </c>
      <c r="M36" s="12"/>
      <c r="N36" s="11"/>
      <c r="O36" s="21"/>
      <c r="P36" s="14"/>
      <c r="Q36" s="14"/>
      <c r="R36" s="22"/>
      <c r="S36" s="21">
        <v>2</v>
      </c>
      <c r="T36" s="57" t="s">
        <v>75</v>
      </c>
      <c r="U36" s="67"/>
      <c r="V36" s="43"/>
      <c r="W36" s="63"/>
      <c r="X36" s="62"/>
      <c r="Y36" s="43"/>
      <c r="Z36" s="63"/>
      <c r="AA36" s="61"/>
      <c r="AB36" s="45"/>
      <c r="AC36" s="66"/>
      <c r="AD36" s="35" t="s">
        <v>85</v>
      </c>
      <c r="AE36" s="134" t="s">
        <v>295</v>
      </c>
    </row>
    <row r="37" spans="1:31" s="6" customFormat="1" ht="12.75">
      <c r="A37" s="156" t="s">
        <v>34</v>
      </c>
      <c r="B37" s="157"/>
      <c r="C37" s="90">
        <f aca="true" t="shared" si="6" ref="C37:N37">SUMIF(C36:C36,"=x",$O36:$O36)+SUMIF(C36:C36,"=x",$P36:$P36)+SUMIF(C36:C36,"=x",$Q36:$Q36)</f>
        <v>0</v>
      </c>
      <c r="D37" s="82">
        <f t="shared" si="6"/>
        <v>0</v>
      </c>
      <c r="E37" s="82">
        <f t="shared" si="6"/>
        <v>0</v>
      </c>
      <c r="F37" s="82">
        <f t="shared" si="6"/>
        <v>0</v>
      </c>
      <c r="G37" s="82">
        <f t="shared" si="6"/>
        <v>0</v>
      </c>
      <c r="H37" s="82">
        <f t="shared" si="6"/>
        <v>0</v>
      </c>
      <c r="I37" s="29">
        <f t="shared" si="6"/>
        <v>0</v>
      </c>
      <c r="J37" s="29">
        <f t="shared" si="6"/>
        <v>0</v>
      </c>
      <c r="K37" s="29">
        <f t="shared" si="6"/>
        <v>0</v>
      </c>
      <c r="L37" s="29">
        <f t="shared" si="6"/>
        <v>0</v>
      </c>
      <c r="M37" s="29">
        <f t="shared" si="6"/>
        <v>0</v>
      </c>
      <c r="N37" s="30">
        <f t="shared" si="6"/>
        <v>0</v>
      </c>
      <c r="O37" s="158">
        <f>SUM(C37:N37)</f>
        <v>0</v>
      </c>
      <c r="P37" s="159"/>
      <c r="Q37" s="159"/>
      <c r="R37" s="159"/>
      <c r="S37" s="159"/>
      <c r="T37" s="160"/>
      <c r="U37" s="180"/>
      <c r="V37" s="181"/>
      <c r="W37" s="181"/>
      <c r="X37" s="181"/>
      <c r="Y37" s="181"/>
      <c r="Z37" s="181"/>
      <c r="AA37" s="181"/>
      <c r="AB37" s="181"/>
      <c r="AC37" s="181"/>
      <c r="AD37" s="181"/>
      <c r="AE37" s="182"/>
    </row>
    <row r="38" spans="1:31" s="6" customFormat="1" ht="12.75">
      <c r="A38" s="161" t="s">
        <v>35</v>
      </c>
      <c r="B38" s="162"/>
      <c r="C38" s="91">
        <f aca="true" t="shared" si="7" ref="C38:N38">SUMIF(C36:C36,"=x",$S36:$S36)</f>
        <v>0</v>
      </c>
      <c r="D38" s="84">
        <f t="shared" si="7"/>
        <v>0</v>
      </c>
      <c r="E38" s="84">
        <f t="shared" si="7"/>
        <v>0</v>
      </c>
      <c r="F38" s="84">
        <f t="shared" si="7"/>
        <v>0</v>
      </c>
      <c r="G38" s="84">
        <f t="shared" si="7"/>
        <v>0</v>
      </c>
      <c r="H38" s="84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2</v>
      </c>
      <c r="M38" s="32">
        <f t="shared" si="7"/>
        <v>0</v>
      </c>
      <c r="N38" s="33">
        <f t="shared" si="7"/>
        <v>0</v>
      </c>
      <c r="O38" s="163">
        <f>SUM(C38:N38)</f>
        <v>2</v>
      </c>
      <c r="P38" s="164"/>
      <c r="Q38" s="164"/>
      <c r="R38" s="164"/>
      <c r="S38" s="164"/>
      <c r="T38" s="165"/>
      <c r="U38" s="191"/>
      <c r="V38" s="192"/>
      <c r="W38" s="192"/>
      <c r="X38" s="192"/>
      <c r="Y38" s="192"/>
      <c r="Z38" s="192"/>
      <c r="AA38" s="192"/>
      <c r="AB38" s="192"/>
      <c r="AC38" s="192"/>
      <c r="AD38" s="192"/>
      <c r="AE38" s="193"/>
    </row>
    <row r="39" spans="1:31" s="6" customFormat="1" ht="12.75">
      <c r="A39" s="173" t="s">
        <v>36</v>
      </c>
      <c r="B39" s="174"/>
      <c r="C39" s="92">
        <f>SUMPRODUCT(--(C36:C36="x"),--($T36:$T36="K(5)"))</f>
        <v>0</v>
      </c>
      <c r="D39" s="86">
        <f aca="true" t="shared" si="8" ref="D39:N39">SUMPRODUCT(--(D36:D36="x"),--($T36:$T36="K(5)"))</f>
        <v>0</v>
      </c>
      <c r="E39" s="86">
        <f t="shared" si="8"/>
        <v>0</v>
      </c>
      <c r="F39" s="86">
        <f t="shared" si="8"/>
        <v>0</v>
      </c>
      <c r="G39" s="86">
        <f t="shared" si="8"/>
        <v>0</v>
      </c>
      <c r="H39" s="86">
        <f t="shared" si="8"/>
        <v>0</v>
      </c>
      <c r="I39" s="151">
        <f t="shared" si="8"/>
        <v>0</v>
      </c>
      <c r="J39" s="151">
        <f t="shared" si="8"/>
        <v>0</v>
      </c>
      <c r="K39" s="151">
        <f t="shared" si="8"/>
        <v>0</v>
      </c>
      <c r="L39" s="151">
        <f t="shared" si="8"/>
        <v>1</v>
      </c>
      <c r="M39" s="151">
        <f t="shared" si="8"/>
        <v>0</v>
      </c>
      <c r="N39" s="152">
        <f t="shared" si="8"/>
        <v>0</v>
      </c>
      <c r="O39" s="175">
        <f>SUM(C39:N39)</f>
        <v>1</v>
      </c>
      <c r="P39" s="176"/>
      <c r="Q39" s="176"/>
      <c r="R39" s="176"/>
      <c r="S39" s="176"/>
      <c r="T39" s="177"/>
      <c r="U39" s="191"/>
      <c r="V39" s="192"/>
      <c r="W39" s="192"/>
      <c r="X39" s="192"/>
      <c r="Y39" s="192"/>
      <c r="Z39" s="192"/>
      <c r="AA39" s="192"/>
      <c r="AB39" s="192"/>
      <c r="AC39" s="192"/>
      <c r="AD39" s="192"/>
      <c r="AE39" s="193"/>
    </row>
    <row r="40" spans="1:31" s="6" customFormat="1" ht="12.75">
      <c r="A40" s="171" t="s">
        <v>39</v>
      </c>
      <c r="B40" s="172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4"/>
    </row>
    <row r="41" spans="1:31" s="6" customFormat="1" ht="12.75">
      <c r="A41" s="106" t="s">
        <v>150</v>
      </c>
      <c r="B41" s="111" t="s">
        <v>157</v>
      </c>
      <c r="C41" s="94"/>
      <c r="D41" s="80"/>
      <c r="E41" s="80"/>
      <c r="F41" s="80"/>
      <c r="G41" s="80"/>
      <c r="H41" s="80"/>
      <c r="I41" s="12"/>
      <c r="J41" s="12"/>
      <c r="K41" s="12" t="s">
        <v>52</v>
      </c>
      <c r="L41" s="12" t="s">
        <v>32</v>
      </c>
      <c r="M41" s="12"/>
      <c r="N41" s="11"/>
      <c r="O41" s="21"/>
      <c r="P41" s="14">
        <v>2</v>
      </c>
      <c r="Q41" s="14"/>
      <c r="R41" s="22"/>
      <c r="S41" s="21">
        <v>2</v>
      </c>
      <c r="T41" s="57" t="s">
        <v>78</v>
      </c>
      <c r="U41" s="21" t="s">
        <v>33</v>
      </c>
      <c r="V41" s="124" t="str">
        <f>A30</f>
        <v>mm5t2ms7g</v>
      </c>
      <c r="W41" s="131" t="str">
        <f>B30</f>
        <v>A matematika tanítása3G-tg</v>
      </c>
      <c r="X41" s="21" t="s">
        <v>33</v>
      </c>
      <c r="Y41" s="124" t="str">
        <f>A9</f>
        <v>mm5t2el7g</v>
      </c>
      <c r="Z41" s="131" t="str">
        <f>B9</f>
        <v>Elemi matematika5G-tg</v>
      </c>
      <c r="AA41" s="61"/>
      <c r="AB41" s="45"/>
      <c r="AC41" s="68"/>
      <c r="AD41" s="24" t="s">
        <v>99</v>
      </c>
      <c r="AE41" s="68" t="s">
        <v>296</v>
      </c>
    </row>
    <row r="42" spans="1:31" s="6" customFormat="1" ht="12.75">
      <c r="A42" s="106" t="s">
        <v>230</v>
      </c>
      <c r="B42" s="116" t="s">
        <v>151</v>
      </c>
      <c r="C42" s="94"/>
      <c r="D42" s="80"/>
      <c r="E42" s="80"/>
      <c r="F42" s="80"/>
      <c r="G42" s="80"/>
      <c r="H42" s="80"/>
      <c r="I42" s="12"/>
      <c r="J42" s="12"/>
      <c r="K42" s="12"/>
      <c r="L42" s="102" t="s">
        <v>52</v>
      </c>
      <c r="M42" s="12" t="s">
        <v>32</v>
      </c>
      <c r="N42" s="11"/>
      <c r="O42" s="21"/>
      <c r="P42" s="14">
        <v>1</v>
      </c>
      <c r="Q42" s="14"/>
      <c r="R42" s="22"/>
      <c r="S42" s="21">
        <v>1</v>
      </c>
      <c r="T42" s="57" t="s">
        <v>156</v>
      </c>
      <c r="U42" s="61"/>
      <c r="V42" s="45"/>
      <c r="W42" s="68"/>
      <c r="X42" s="61"/>
      <c r="Y42" s="45"/>
      <c r="Z42" s="68"/>
      <c r="AA42" s="61"/>
      <c r="AB42" s="45"/>
      <c r="AC42" s="68"/>
      <c r="AD42" s="24" t="s">
        <v>142</v>
      </c>
      <c r="AE42" s="68" t="s">
        <v>297</v>
      </c>
    </row>
    <row r="43" spans="1:31" s="6" customFormat="1" ht="12.75">
      <c r="A43" s="106" t="s">
        <v>231</v>
      </c>
      <c r="B43" s="116" t="s">
        <v>152</v>
      </c>
      <c r="C43" s="94"/>
      <c r="D43" s="80"/>
      <c r="E43" s="80"/>
      <c r="F43" s="80"/>
      <c r="G43" s="80"/>
      <c r="H43" s="80"/>
      <c r="I43" s="12"/>
      <c r="J43" s="12"/>
      <c r="K43" s="12"/>
      <c r="L43" s="12"/>
      <c r="M43" s="102" t="s">
        <v>52</v>
      </c>
      <c r="N43" s="11" t="s">
        <v>32</v>
      </c>
      <c r="O43" s="21"/>
      <c r="P43" s="14">
        <v>1</v>
      </c>
      <c r="Q43" s="14"/>
      <c r="R43" s="22"/>
      <c r="S43" s="21">
        <v>1</v>
      </c>
      <c r="T43" s="57" t="s">
        <v>156</v>
      </c>
      <c r="U43" s="21"/>
      <c r="V43" s="14"/>
      <c r="W43" s="150"/>
      <c r="X43" s="20"/>
      <c r="Y43" s="108"/>
      <c r="Z43" s="109"/>
      <c r="AA43" s="61"/>
      <c r="AB43" s="45"/>
      <c r="AC43" s="68"/>
      <c r="AD43" s="24" t="s">
        <v>142</v>
      </c>
      <c r="AE43" s="68" t="s">
        <v>298</v>
      </c>
    </row>
    <row r="44" spans="1:31" s="6" customFormat="1" ht="12.75">
      <c r="A44" s="156" t="s">
        <v>34</v>
      </c>
      <c r="B44" s="157"/>
      <c r="C44" s="90">
        <f aca="true" t="shared" si="9" ref="C44:N44">SUMIF(C41:C43,"=x",$O41:$O43)+SUMIF(C41:C43,"=x",$P41:$P43)+SUMIF(C41:C43,"=x",$Q41:$Q43)</f>
        <v>0</v>
      </c>
      <c r="D44" s="82">
        <f t="shared" si="9"/>
        <v>0</v>
      </c>
      <c r="E44" s="82">
        <f t="shared" si="9"/>
        <v>0</v>
      </c>
      <c r="F44" s="82">
        <f t="shared" si="9"/>
        <v>0</v>
      </c>
      <c r="G44" s="82">
        <f t="shared" si="9"/>
        <v>0</v>
      </c>
      <c r="H44" s="82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2</v>
      </c>
      <c r="M44" s="29">
        <f t="shared" si="9"/>
        <v>1</v>
      </c>
      <c r="N44" s="30">
        <f t="shared" si="9"/>
        <v>1</v>
      </c>
      <c r="O44" s="158">
        <f>SUM(C44:N44)</f>
        <v>4</v>
      </c>
      <c r="P44" s="159"/>
      <c r="Q44" s="159"/>
      <c r="R44" s="159"/>
      <c r="S44" s="159"/>
      <c r="T44" s="160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2"/>
    </row>
    <row r="45" spans="1:31" s="6" customFormat="1" ht="12.75">
      <c r="A45" s="161" t="s">
        <v>35</v>
      </c>
      <c r="B45" s="162"/>
      <c r="C45" s="91">
        <f aca="true" t="shared" si="10" ref="C45:N45">SUMIF(C41:C43,"=x",$S41:$S43)</f>
        <v>0</v>
      </c>
      <c r="D45" s="84">
        <f t="shared" si="10"/>
        <v>0</v>
      </c>
      <c r="E45" s="84">
        <f t="shared" si="10"/>
        <v>0</v>
      </c>
      <c r="F45" s="84">
        <f t="shared" si="10"/>
        <v>0</v>
      </c>
      <c r="G45" s="84">
        <f t="shared" si="10"/>
        <v>0</v>
      </c>
      <c r="H45" s="84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2</v>
      </c>
      <c r="M45" s="32">
        <f t="shared" si="10"/>
        <v>1</v>
      </c>
      <c r="N45" s="33">
        <f t="shared" si="10"/>
        <v>1</v>
      </c>
      <c r="O45" s="163">
        <f>SUM(C45:N45)</f>
        <v>4</v>
      </c>
      <c r="P45" s="164"/>
      <c r="Q45" s="164"/>
      <c r="R45" s="164"/>
      <c r="S45" s="164"/>
      <c r="T45" s="165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3"/>
    </row>
    <row r="46" spans="1:31" s="6" customFormat="1" ht="12.75">
      <c r="A46" s="173" t="s">
        <v>36</v>
      </c>
      <c r="B46" s="174"/>
      <c r="C46" s="92">
        <f>SUMPRODUCT(--(C41:C43="x"),--($T41:$T43="K(5)"))</f>
        <v>0</v>
      </c>
      <c r="D46" s="86">
        <f aca="true" t="shared" si="11" ref="D46:N46">SUMPRODUCT(--(D41:D43="x"),--($T41:$T43="K(5)"))</f>
        <v>0</v>
      </c>
      <c r="E46" s="86">
        <f t="shared" si="11"/>
        <v>0</v>
      </c>
      <c r="F46" s="86">
        <f t="shared" si="11"/>
        <v>0</v>
      </c>
      <c r="G46" s="86">
        <f t="shared" si="11"/>
        <v>0</v>
      </c>
      <c r="H46" s="86">
        <f t="shared" si="11"/>
        <v>0</v>
      </c>
      <c r="I46" s="151">
        <f t="shared" si="11"/>
        <v>0</v>
      </c>
      <c r="J46" s="151">
        <f t="shared" si="11"/>
        <v>0</v>
      </c>
      <c r="K46" s="151">
        <f t="shared" si="11"/>
        <v>0</v>
      </c>
      <c r="L46" s="151">
        <f t="shared" si="11"/>
        <v>0</v>
      </c>
      <c r="M46" s="151">
        <f t="shared" si="11"/>
        <v>0</v>
      </c>
      <c r="N46" s="152">
        <f t="shared" si="11"/>
        <v>0</v>
      </c>
      <c r="O46" s="175">
        <f>SUM(C46:N46)</f>
        <v>0</v>
      </c>
      <c r="P46" s="176"/>
      <c r="Q46" s="176"/>
      <c r="R46" s="176"/>
      <c r="S46" s="176"/>
      <c r="T46" s="177"/>
      <c r="U46" s="191"/>
      <c r="V46" s="192"/>
      <c r="W46" s="192"/>
      <c r="X46" s="192"/>
      <c r="Y46" s="192"/>
      <c r="Z46" s="192"/>
      <c r="AA46" s="192"/>
      <c r="AB46" s="192"/>
      <c r="AC46" s="192"/>
      <c r="AD46" s="192"/>
      <c r="AE46" s="193"/>
    </row>
    <row r="47" spans="1:31" s="6" customFormat="1" ht="12.75">
      <c r="A47" s="171" t="s">
        <v>9</v>
      </c>
      <c r="B47" s="172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9"/>
    </row>
    <row r="48" spans="1:31" s="6" customFormat="1" ht="12.75">
      <c r="A48" s="156" t="s">
        <v>34</v>
      </c>
      <c r="B48" s="157"/>
      <c r="C48" s="90">
        <f aca="true" t="shared" si="12" ref="C48:N50">SUMIF($A3:$A47,$A48,C3:C47)</f>
        <v>0</v>
      </c>
      <c r="D48" s="82">
        <f t="shared" si="12"/>
        <v>0</v>
      </c>
      <c r="E48" s="82">
        <f t="shared" si="12"/>
        <v>0</v>
      </c>
      <c r="F48" s="82">
        <f t="shared" si="12"/>
        <v>0</v>
      </c>
      <c r="G48" s="82">
        <f t="shared" si="12"/>
        <v>0</v>
      </c>
      <c r="H48" s="82">
        <f t="shared" si="12"/>
        <v>0</v>
      </c>
      <c r="I48" s="29">
        <f t="shared" si="12"/>
        <v>12</v>
      </c>
      <c r="J48" s="29">
        <f t="shared" si="12"/>
        <v>12</v>
      </c>
      <c r="K48" s="29">
        <f t="shared" si="12"/>
        <v>10</v>
      </c>
      <c r="L48" s="29">
        <f t="shared" si="12"/>
        <v>11</v>
      </c>
      <c r="M48" s="29">
        <f t="shared" si="12"/>
        <v>1</v>
      </c>
      <c r="N48" s="30">
        <f t="shared" si="12"/>
        <v>1</v>
      </c>
      <c r="O48" s="158">
        <f>SUM(C48:N48)</f>
        <v>47</v>
      </c>
      <c r="P48" s="159"/>
      <c r="Q48" s="159"/>
      <c r="R48" s="159"/>
      <c r="S48" s="159"/>
      <c r="T48" s="160"/>
      <c r="U48" s="191"/>
      <c r="V48" s="192"/>
      <c r="W48" s="192"/>
      <c r="X48" s="192"/>
      <c r="Y48" s="192"/>
      <c r="Z48" s="192"/>
      <c r="AA48" s="192"/>
      <c r="AB48" s="192"/>
      <c r="AC48" s="192"/>
      <c r="AD48" s="192"/>
      <c r="AE48" s="193"/>
    </row>
    <row r="49" spans="1:31" s="6" customFormat="1" ht="12.75">
      <c r="A49" s="161" t="s">
        <v>35</v>
      </c>
      <c r="B49" s="162"/>
      <c r="C49" s="91">
        <f t="shared" si="12"/>
        <v>0</v>
      </c>
      <c r="D49" s="84">
        <f t="shared" si="12"/>
        <v>0</v>
      </c>
      <c r="E49" s="84">
        <f t="shared" si="12"/>
        <v>0</v>
      </c>
      <c r="F49" s="84">
        <f t="shared" si="12"/>
        <v>0</v>
      </c>
      <c r="G49" s="84">
        <f t="shared" si="12"/>
        <v>0</v>
      </c>
      <c r="H49" s="84">
        <f t="shared" si="12"/>
        <v>0</v>
      </c>
      <c r="I49" s="32">
        <f t="shared" si="12"/>
        <v>14</v>
      </c>
      <c r="J49" s="32">
        <f t="shared" si="12"/>
        <v>14</v>
      </c>
      <c r="K49" s="32">
        <f t="shared" si="12"/>
        <v>12</v>
      </c>
      <c r="L49" s="32">
        <f t="shared" si="12"/>
        <v>14</v>
      </c>
      <c r="M49" s="32">
        <f t="shared" si="12"/>
        <v>1</v>
      </c>
      <c r="N49" s="33">
        <f t="shared" si="12"/>
        <v>1</v>
      </c>
      <c r="O49" s="163">
        <f>SUM(C49:N49)</f>
        <v>56</v>
      </c>
      <c r="P49" s="164"/>
      <c r="Q49" s="164"/>
      <c r="R49" s="164"/>
      <c r="S49" s="164"/>
      <c r="T49" s="165"/>
      <c r="U49" s="191"/>
      <c r="V49" s="192"/>
      <c r="W49" s="192"/>
      <c r="X49" s="192"/>
      <c r="Y49" s="192"/>
      <c r="Z49" s="192"/>
      <c r="AA49" s="192"/>
      <c r="AB49" s="192"/>
      <c r="AC49" s="192"/>
      <c r="AD49" s="192"/>
      <c r="AE49" s="193"/>
    </row>
    <row r="50" spans="1:31" s="6" customFormat="1" ht="12.75">
      <c r="A50" s="173" t="s">
        <v>36</v>
      </c>
      <c r="B50" s="174"/>
      <c r="C50" s="92">
        <f t="shared" si="12"/>
        <v>0</v>
      </c>
      <c r="D50" s="86">
        <f t="shared" si="12"/>
        <v>0</v>
      </c>
      <c r="E50" s="86">
        <f t="shared" si="12"/>
        <v>0</v>
      </c>
      <c r="F50" s="86">
        <f t="shared" si="12"/>
        <v>0</v>
      </c>
      <c r="G50" s="86">
        <f t="shared" si="12"/>
        <v>0</v>
      </c>
      <c r="H50" s="86">
        <f t="shared" si="12"/>
        <v>0</v>
      </c>
      <c r="I50" s="26">
        <f t="shared" si="12"/>
        <v>2</v>
      </c>
      <c r="J50" s="26">
        <f t="shared" si="12"/>
        <v>2</v>
      </c>
      <c r="K50" s="26">
        <f t="shared" si="12"/>
        <v>2</v>
      </c>
      <c r="L50" s="26">
        <f t="shared" si="12"/>
        <v>3</v>
      </c>
      <c r="M50" s="26">
        <f t="shared" si="12"/>
        <v>0</v>
      </c>
      <c r="N50" s="27">
        <f t="shared" si="12"/>
        <v>0</v>
      </c>
      <c r="O50" s="175">
        <f>SUM(C50:N50)</f>
        <v>9</v>
      </c>
      <c r="P50" s="176"/>
      <c r="Q50" s="176"/>
      <c r="R50" s="176"/>
      <c r="S50" s="176"/>
      <c r="T50" s="177"/>
      <c r="U50" s="191"/>
      <c r="V50" s="192"/>
      <c r="W50" s="192"/>
      <c r="X50" s="192"/>
      <c r="Y50" s="192"/>
      <c r="Z50" s="192"/>
      <c r="AA50" s="192"/>
      <c r="AB50" s="192"/>
      <c r="AC50" s="192"/>
      <c r="AD50" s="192"/>
      <c r="AE50" s="193"/>
    </row>
    <row r="51" spans="1:31" s="6" customFormat="1" ht="13.5" thickBot="1">
      <c r="A51" s="183" t="s">
        <v>40</v>
      </c>
      <c r="B51" s="184"/>
      <c r="C51" s="93"/>
      <c r="D51" s="88"/>
      <c r="E51" s="88"/>
      <c r="F51" s="88"/>
      <c r="G51" s="88"/>
      <c r="H51" s="88"/>
      <c r="I51" s="78">
        <f>11+2</f>
        <v>13</v>
      </c>
      <c r="J51" s="78">
        <f>12+2</f>
        <v>14</v>
      </c>
      <c r="K51" s="78">
        <f>13</f>
        <v>13</v>
      </c>
      <c r="L51" s="78">
        <f>12+2</f>
        <v>14</v>
      </c>
      <c r="M51" s="78">
        <f>0+1</f>
        <v>1</v>
      </c>
      <c r="N51" s="79">
        <f>0+1</f>
        <v>1</v>
      </c>
      <c r="O51" s="185">
        <f>SUM(C51:N51)</f>
        <v>56</v>
      </c>
      <c r="P51" s="186"/>
      <c r="Q51" s="186"/>
      <c r="R51" s="186"/>
      <c r="S51" s="186"/>
      <c r="T51" s="187"/>
      <c r="U51" s="200"/>
      <c r="V51" s="201"/>
      <c r="W51" s="201"/>
      <c r="X51" s="201"/>
      <c r="Y51" s="201"/>
      <c r="Z51" s="201"/>
      <c r="AA51" s="201"/>
      <c r="AB51" s="201"/>
      <c r="AC51" s="201"/>
      <c r="AD51" s="201"/>
      <c r="AE51" s="202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104" t="s">
        <v>54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103" t="s">
        <v>55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104" t="s">
        <v>238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7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7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8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9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7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</sheetData>
  <sheetProtection/>
  <mergeCells count="82">
    <mergeCell ref="U37:AE37"/>
    <mergeCell ref="U44:AE44"/>
    <mergeCell ref="U45:AE45"/>
    <mergeCell ref="U46:AE46"/>
    <mergeCell ref="U47:AE47"/>
    <mergeCell ref="U48:AE48"/>
    <mergeCell ref="AA4:AC5"/>
    <mergeCell ref="AD4:AD5"/>
    <mergeCell ref="U32:AE32"/>
    <mergeCell ref="U33:AE33"/>
    <mergeCell ref="U34:AE34"/>
    <mergeCell ref="U35:AE35"/>
    <mergeCell ref="A49:B49"/>
    <mergeCell ref="O49:T49"/>
    <mergeCell ref="A50:B50"/>
    <mergeCell ref="O50:T50"/>
    <mergeCell ref="AE4:AE5"/>
    <mergeCell ref="U6:AE6"/>
    <mergeCell ref="U26:AE26"/>
    <mergeCell ref="U27:AE27"/>
    <mergeCell ref="U28:AE28"/>
    <mergeCell ref="U4:W5"/>
    <mergeCell ref="U49:AE49"/>
    <mergeCell ref="U50:AE50"/>
    <mergeCell ref="U51:AE51"/>
    <mergeCell ref="A47:B47"/>
    <mergeCell ref="C47:N47"/>
    <mergeCell ref="O47:T47"/>
    <mergeCell ref="A48:B48"/>
    <mergeCell ref="O48:T48"/>
    <mergeCell ref="A51:B51"/>
    <mergeCell ref="O51:T51"/>
    <mergeCell ref="A45:B45"/>
    <mergeCell ref="O45:T45"/>
    <mergeCell ref="A46:B46"/>
    <mergeCell ref="O46:T46"/>
    <mergeCell ref="A38:B38"/>
    <mergeCell ref="O38:T38"/>
    <mergeCell ref="A44:B44"/>
    <mergeCell ref="O44:T44"/>
    <mergeCell ref="A40:B40"/>
    <mergeCell ref="C40:N40"/>
    <mergeCell ref="A34:B34"/>
    <mergeCell ref="O34:T34"/>
    <mergeCell ref="U38:AE38"/>
    <mergeCell ref="U39:AE39"/>
    <mergeCell ref="U40:AE40"/>
    <mergeCell ref="A37:B37"/>
    <mergeCell ref="O37:T37"/>
    <mergeCell ref="O40:T40"/>
    <mergeCell ref="A39:B39"/>
    <mergeCell ref="O39:T39"/>
    <mergeCell ref="A35:B35"/>
    <mergeCell ref="C35:N35"/>
    <mergeCell ref="O35:T35"/>
    <mergeCell ref="A29:B29"/>
    <mergeCell ref="C29:N29"/>
    <mergeCell ref="O29:T29"/>
    <mergeCell ref="A32:B32"/>
    <mergeCell ref="O32:T32"/>
    <mergeCell ref="A33:B33"/>
    <mergeCell ref="O33:T33"/>
    <mergeCell ref="C4:N4"/>
    <mergeCell ref="T4:T5"/>
    <mergeCell ref="U29:AE29"/>
    <mergeCell ref="A26:B26"/>
    <mergeCell ref="O26:T26"/>
    <mergeCell ref="A27:B27"/>
    <mergeCell ref="O27:T27"/>
    <mergeCell ref="A28:B28"/>
    <mergeCell ref="O28:T28"/>
    <mergeCell ref="X4:Z5"/>
    <mergeCell ref="A1:L1"/>
    <mergeCell ref="O4:R4"/>
    <mergeCell ref="A6:B6"/>
    <mergeCell ref="C6:N6"/>
    <mergeCell ref="O6:T6"/>
    <mergeCell ref="S4:S5"/>
    <mergeCell ref="A2:L2"/>
    <mergeCell ref="A3:L3"/>
    <mergeCell ref="A4:A5"/>
    <mergeCell ref="B4:B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V1"/>
    </sheetView>
  </sheetViews>
  <sheetFormatPr defaultColWidth="10.7109375" defaultRowHeight="12.75"/>
  <cols>
    <col min="1" max="1" width="15.421875" style="3" customWidth="1"/>
    <col min="2" max="2" width="55.00390625" style="1" customWidth="1"/>
    <col min="3" max="19" width="3.421875" style="4" customWidth="1"/>
    <col min="20" max="20" width="6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2.8515625" style="1" customWidth="1"/>
    <col min="32" max="16384" width="10.7109375" style="1" customWidth="1"/>
  </cols>
  <sheetData>
    <row r="1" spans="1:30" s="2" customFormat="1" ht="25.5">
      <c r="A1" s="153" t="s">
        <v>310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154" t="s">
        <v>76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155" t="s">
        <v>60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166" t="s">
        <v>1</v>
      </c>
      <c r="B4" s="166" t="s">
        <v>0</v>
      </c>
      <c r="C4" s="194" t="s">
        <v>28</v>
      </c>
      <c r="D4" s="195"/>
      <c r="E4" s="195"/>
      <c r="F4" s="195"/>
      <c r="G4" s="195"/>
      <c r="H4" s="196"/>
      <c r="I4" s="196"/>
      <c r="J4" s="196"/>
      <c r="K4" s="196"/>
      <c r="L4" s="196"/>
      <c r="M4" s="196"/>
      <c r="N4" s="197"/>
      <c r="O4" s="194" t="s">
        <v>29</v>
      </c>
      <c r="P4" s="195"/>
      <c r="Q4" s="195"/>
      <c r="R4" s="195"/>
      <c r="S4" s="198" t="s">
        <v>30</v>
      </c>
      <c r="T4" s="168" t="s">
        <v>31</v>
      </c>
      <c r="U4" s="166" t="s">
        <v>2</v>
      </c>
      <c r="V4" s="166"/>
      <c r="W4" s="166"/>
      <c r="X4" s="166" t="s">
        <v>3</v>
      </c>
      <c r="Y4" s="166"/>
      <c r="Z4" s="166"/>
      <c r="AA4" s="166" t="s">
        <v>8</v>
      </c>
      <c r="AB4" s="166"/>
      <c r="AC4" s="166"/>
      <c r="AD4" s="166" t="s">
        <v>4</v>
      </c>
      <c r="AE4" s="166" t="s">
        <v>240</v>
      </c>
    </row>
    <row r="5" spans="1:31" ht="12.75" customHeight="1">
      <c r="A5" s="167"/>
      <c r="B5" s="167"/>
      <c r="C5" s="95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55">
        <v>7</v>
      </c>
      <c r="J5" s="55">
        <v>8</v>
      </c>
      <c r="K5" s="55">
        <v>9</v>
      </c>
      <c r="L5" s="55">
        <v>10</v>
      </c>
      <c r="M5" s="55">
        <v>11</v>
      </c>
      <c r="N5" s="97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199"/>
      <c r="T5" s="169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</row>
    <row r="6" spans="1:31" s="6" customFormat="1" ht="12.75">
      <c r="A6" s="171" t="s">
        <v>90</v>
      </c>
      <c r="B6" s="172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205"/>
    </row>
    <row r="7" spans="1:31" s="6" customFormat="1" ht="12.75">
      <c r="A7" s="106" t="s">
        <v>61</v>
      </c>
      <c r="B7" s="106" t="s">
        <v>62</v>
      </c>
      <c r="C7" s="94"/>
      <c r="D7" s="80"/>
      <c r="E7" s="80"/>
      <c r="F7" s="80"/>
      <c r="G7" s="80"/>
      <c r="H7" s="80"/>
      <c r="I7" s="12" t="s">
        <v>32</v>
      </c>
      <c r="J7" s="12"/>
      <c r="K7" s="12"/>
      <c r="L7" s="12"/>
      <c r="M7" s="80"/>
      <c r="N7" s="81"/>
      <c r="O7" s="21">
        <v>2</v>
      </c>
      <c r="P7" s="14"/>
      <c r="Q7" s="14"/>
      <c r="R7" s="22"/>
      <c r="S7" s="21">
        <v>5</v>
      </c>
      <c r="T7" s="57" t="s">
        <v>75</v>
      </c>
      <c r="U7" s="21" t="s">
        <v>33</v>
      </c>
      <c r="V7" s="124" t="str">
        <f>'Matematikatanár közös rész'!A37</f>
        <v>mm5t1ge4</v>
      </c>
      <c r="W7" s="131" t="str">
        <f>'Matematikatanár közös rész'!B37</f>
        <v>Geometriai transzformációkE-tk</v>
      </c>
      <c r="X7" s="67" t="s">
        <v>42</v>
      </c>
      <c r="Y7" s="114" t="str">
        <f>A8</f>
        <v>mm5t2ge7a</v>
      </c>
      <c r="Z7" s="115" t="str">
        <f>B8</f>
        <v>Fejezetek a geometriábólG-ta</v>
      </c>
      <c r="AA7" s="61"/>
      <c r="AB7" s="45"/>
      <c r="AC7" s="66"/>
      <c r="AD7" s="24" t="s">
        <v>81</v>
      </c>
      <c r="AE7" s="134" t="s">
        <v>299</v>
      </c>
    </row>
    <row r="8" spans="1:31" s="6" customFormat="1" ht="12.75">
      <c r="A8" s="106" t="s">
        <v>63</v>
      </c>
      <c r="B8" s="106" t="s">
        <v>79</v>
      </c>
      <c r="C8" s="94"/>
      <c r="D8" s="80"/>
      <c r="E8" s="80"/>
      <c r="F8" s="80"/>
      <c r="G8" s="80"/>
      <c r="H8" s="80"/>
      <c r="I8" s="12" t="s">
        <v>32</v>
      </c>
      <c r="J8" s="12"/>
      <c r="K8" s="12"/>
      <c r="L8" s="12"/>
      <c r="M8" s="80"/>
      <c r="N8" s="81"/>
      <c r="O8" s="21"/>
      <c r="P8" s="14">
        <v>2</v>
      </c>
      <c r="Q8" s="14"/>
      <c r="R8" s="22"/>
      <c r="S8" s="21">
        <v>0</v>
      </c>
      <c r="T8" s="57" t="s">
        <v>77</v>
      </c>
      <c r="U8" s="21" t="s">
        <v>33</v>
      </c>
      <c r="V8" s="124" t="str">
        <f>'Matematikatanár közös rész'!A37</f>
        <v>mm5t1ge4</v>
      </c>
      <c r="W8" s="131" t="str">
        <f>'Matematikatanár közös rész'!B37</f>
        <v>Geometriai transzformációkE-tk</v>
      </c>
      <c r="X8" s="20"/>
      <c r="Y8" s="12"/>
      <c r="Z8" s="68"/>
      <c r="AA8" s="61"/>
      <c r="AB8" s="45"/>
      <c r="AC8" s="66"/>
      <c r="AD8" s="24" t="s">
        <v>81</v>
      </c>
      <c r="AE8" s="134" t="s">
        <v>300</v>
      </c>
    </row>
    <row r="9" spans="1:31" s="6" customFormat="1" ht="12.75">
      <c r="A9" s="106" t="s">
        <v>64</v>
      </c>
      <c r="B9" s="106" t="s">
        <v>65</v>
      </c>
      <c r="C9" s="94"/>
      <c r="D9" s="80"/>
      <c r="E9" s="80"/>
      <c r="F9" s="80"/>
      <c r="G9" s="80"/>
      <c r="H9" s="80"/>
      <c r="I9" s="12" t="s">
        <v>32</v>
      </c>
      <c r="J9" s="12"/>
      <c r="K9" s="12"/>
      <c r="L9" s="12"/>
      <c r="M9" s="80"/>
      <c r="N9" s="81"/>
      <c r="O9" s="21">
        <v>2</v>
      </c>
      <c r="P9" s="14"/>
      <c r="Q9" s="14"/>
      <c r="R9" s="22"/>
      <c r="S9" s="21">
        <v>5</v>
      </c>
      <c r="T9" s="57" t="s">
        <v>75</v>
      </c>
      <c r="U9" s="21" t="s">
        <v>33</v>
      </c>
      <c r="V9" s="124" t="str">
        <f>'Matematikatanár közös rész'!A34</f>
        <v>mm5t1an4</v>
      </c>
      <c r="W9" s="131" t="str">
        <f>'Matematikatanár közös rész'!B34</f>
        <v>Egyváltozós analízis2E-tk</v>
      </c>
      <c r="X9" s="20" t="s">
        <v>33</v>
      </c>
      <c r="Y9" s="108" t="str">
        <f>'Matematikatanár közös rész'!A12</f>
        <v>mm5t1al1</v>
      </c>
      <c r="Z9" s="109" t="str">
        <f>'Matematikatanár közös rész'!B12</f>
        <v>Algebra és számelmélet1E-tk</v>
      </c>
      <c r="AA9" s="67" t="s">
        <v>42</v>
      </c>
      <c r="AB9" s="114" t="str">
        <f>A10</f>
        <v>mm5t2an7a</v>
      </c>
      <c r="AC9" s="115" t="str">
        <f>B10</f>
        <v>Többváltozós analízisG-ta</v>
      </c>
      <c r="AD9" s="24" t="s">
        <v>85</v>
      </c>
      <c r="AE9" s="134" t="s">
        <v>301</v>
      </c>
    </row>
    <row r="10" spans="1:31" s="6" customFormat="1" ht="12.75">
      <c r="A10" s="106" t="s">
        <v>66</v>
      </c>
      <c r="B10" s="106" t="s">
        <v>80</v>
      </c>
      <c r="C10" s="94"/>
      <c r="D10" s="80"/>
      <c r="E10" s="80"/>
      <c r="F10" s="80"/>
      <c r="G10" s="80"/>
      <c r="H10" s="80"/>
      <c r="I10" s="12" t="s">
        <v>32</v>
      </c>
      <c r="J10" s="12"/>
      <c r="K10" s="12"/>
      <c r="L10" s="12"/>
      <c r="M10" s="80"/>
      <c r="N10" s="81"/>
      <c r="O10" s="21"/>
      <c r="P10" s="14">
        <v>2</v>
      </c>
      <c r="Q10" s="14"/>
      <c r="R10" s="22"/>
      <c r="S10" s="21">
        <v>0</v>
      </c>
      <c r="T10" s="57" t="s">
        <v>77</v>
      </c>
      <c r="U10" s="21" t="s">
        <v>33</v>
      </c>
      <c r="V10" s="124" t="str">
        <f>'Matematikatanár közös rész'!A34</f>
        <v>mm5t1an4</v>
      </c>
      <c r="W10" s="131" t="str">
        <f>'Matematikatanár közös rész'!B34</f>
        <v>Egyváltozós analízis2E-tk</v>
      </c>
      <c r="X10" s="20" t="s">
        <v>33</v>
      </c>
      <c r="Y10" s="108" t="str">
        <f>'Matematikatanár közös rész'!A12</f>
        <v>mm5t1al1</v>
      </c>
      <c r="Z10" s="109" t="str">
        <f>'Matematikatanár közös rész'!B12</f>
        <v>Algebra és számelmélet1E-tk</v>
      </c>
      <c r="AA10" s="61"/>
      <c r="AB10" s="45"/>
      <c r="AC10" s="66"/>
      <c r="AD10" s="24" t="s">
        <v>85</v>
      </c>
      <c r="AE10" s="134" t="s">
        <v>302</v>
      </c>
    </row>
    <row r="11" spans="1:31" s="6" customFormat="1" ht="12.75">
      <c r="A11" s="106" t="s">
        <v>67</v>
      </c>
      <c r="B11" s="106" t="s">
        <v>68</v>
      </c>
      <c r="C11" s="94"/>
      <c r="D11" s="80"/>
      <c r="E11" s="80"/>
      <c r="F11" s="80"/>
      <c r="G11" s="80"/>
      <c r="H11" s="80"/>
      <c r="I11" s="12"/>
      <c r="J11" s="12" t="s">
        <v>32</v>
      </c>
      <c r="K11" s="12"/>
      <c r="L11" s="12"/>
      <c r="M11" s="80"/>
      <c r="N11" s="81"/>
      <c r="O11" s="21"/>
      <c r="P11" s="14">
        <v>2</v>
      </c>
      <c r="Q11" s="14"/>
      <c r="R11" s="22"/>
      <c r="S11" s="21">
        <v>2</v>
      </c>
      <c r="T11" s="57" t="s">
        <v>78</v>
      </c>
      <c r="U11" s="21" t="s">
        <v>33</v>
      </c>
      <c r="V11" s="124" t="str">
        <f>'Matematikatanár közös rész'!A26</f>
        <v>mm5t1an2</v>
      </c>
      <c r="W11" s="131" t="str">
        <f>'Matematikatanár közös rész'!B26</f>
        <v>Bevezető analízis2E-tk</v>
      </c>
      <c r="X11" s="20"/>
      <c r="Y11" s="12"/>
      <c r="Z11" s="68"/>
      <c r="AA11" s="61"/>
      <c r="AB11" s="45"/>
      <c r="AC11" s="66"/>
      <c r="AD11" s="24" t="s">
        <v>82</v>
      </c>
      <c r="AE11" s="134" t="s">
        <v>303</v>
      </c>
    </row>
    <row r="12" spans="1:31" s="6" customFormat="1" ht="12.75">
      <c r="A12" s="106" t="s">
        <v>69</v>
      </c>
      <c r="B12" s="106" t="s">
        <v>70</v>
      </c>
      <c r="C12" s="94"/>
      <c r="D12" s="80"/>
      <c r="E12" s="80"/>
      <c r="F12" s="80"/>
      <c r="G12" s="80"/>
      <c r="H12" s="80"/>
      <c r="I12" s="12"/>
      <c r="J12" s="12" t="s">
        <v>32</v>
      </c>
      <c r="K12" s="12"/>
      <c r="L12" s="12"/>
      <c r="M12" s="80"/>
      <c r="N12" s="81"/>
      <c r="O12" s="21"/>
      <c r="P12" s="14">
        <v>2</v>
      </c>
      <c r="Q12" s="14"/>
      <c r="R12" s="22"/>
      <c r="S12" s="21">
        <v>2</v>
      </c>
      <c r="T12" s="57" t="s">
        <v>78</v>
      </c>
      <c r="U12" s="21" t="s">
        <v>33</v>
      </c>
      <c r="V12" s="124" t="str">
        <f>'Matematikatanár közös rész'!A33</f>
        <v>mm5t2em3</v>
      </c>
      <c r="W12" s="131" t="str">
        <f>'Matematikatanár közös rész'!B33</f>
        <v>Elemi matematika2G-tk</v>
      </c>
      <c r="X12" s="20"/>
      <c r="Y12" s="12"/>
      <c r="Z12" s="68"/>
      <c r="AA12" s="20"/>
      <c r="AB12" s="12"/>
      <c r="AC12" s="68"/>
      <c r="AD12" s="24" t="s">
        <v>84</v>
      </c>
      <c r="AE12" s="68" t="s">
        <v>304</v>
      </c>
    </row>
    <row r="13" spans="1:31" s="6" customFormat="1" ht="12.75">
      <c r="A13" s="106" t="s">
        <v>71</v>
      </c>
      <c r="B13" s="106" t="s">
        <v>72</v>
      </c>
      <c r="C13" s="94"/>
      <c r="D13" s="80"/>
      <c r="E13" s="80"/>
      <c r="F13" s="80"/>
      <c r="G13" s="80"/>
      <c r="H13" s="80"/>
      <c r="I13" s="12"/>
      <c r="J13" s="12" t="s">
        <v>32</v>
      </c>
      <c r="K13" s="102" t="s">
        <v>52</v>
      </c>
      <c r="L13" s="12"/>
      <c r="M13" s="80"/>
      <c r="N13" s="81"/>
      <c r="O13" s="21"/>
      <c r="P13" s="14">
        <v>2</v>
      </c>
      <c r="Q13" s="14"/>
      <c r="R13" s="22"/>
      <c r="S13" s="21">
        <v>2</v>
      </c>
      <c r="T13" s="57" t="s">
        <v>78</v>
      </c>
      <c r="U13" s="59" t="s">
        <v>33</v>
      </c>
      <c r="V13" s="140" t="str">
        <f>'Matematikatanár közös rész'!A29</f>
        <v>mm5t1ge3</v>
      </c>
      <c r="W13" s="145" t="str">
        <f>'Matematikatanár közös rész'!B29</f>
        <v>Analitikus geometriaE-tk</v>
      </c>
      <c r="X13" s="59" t="s">
        <v>33</v>
      </c>
      <c r="Y13" s="140" t="str">
        <f>'Matematikatanár közös rész'!A34</f>
        <v>mm5t1an4</v>
      </c>
      <c r="Z13" s="145" t="str">
        <f>'Matematikatanár közös rész'!B34</f>
        <v>Egyváltozós analízis2E-tk</v>
      </c>
      <c r="AA13" s="21" t="s">
        <v>33</v>
      </c>
      <c r="AB13" s="124" t="str">
        <f>'Matematikatanár közös rész'!A24</f>
        <v>mm5t1al2</v>
      </c>
      <c r="AC13" s="131" t="str">
        <f>'Matematikatanár közös rész'!B24</f>
        <v>Algebra és számelmélet2E-tk</v>
      </c>
      <c r="AD13" s="24" t="s">
        <v>83</v>
      </c>
      <c r="AE13" s="137" t="s">
        <v>290</v>
      </c>
    </row>
    <row r="14" spans="1:31" s="6" customFormat="1" ht="12.75">
      <c r="A14" s="106" t="s">
        <v>73</v>
      </c>
      <c r="B14" s="106" t="s">
        <v>74</v>
      </c>
      <c r="C14" s="94"/>
      <c r="D14" s="80"/>
      <c r="E14" s="80"/>
      <c r="F14" s="80"/>
      <c r="G14" s="80"/>
      <c r="H14" s="80"/>
      <c r="I14" s="12"/>
      <c r="J14" s="12" t="s">
        <v>32</v>
      </c>
      <c r="K14" s="12"/>
      <c r="L14" s="12"/>
      <c r="M14" s="80"/>
      <c r="N14" s="81"/>
      <c r="O14" s="21">
        <v>2</v>
      </c>
      <c r="P14" s="14"/>
      <c r="Q14" s="14"/>
      <c r="R14" s="22"/>
      <c r="S14" s="21">
        <v>2</v>
      </c>
      <c r="T14" s="57" t="s">
        <v>75</v>
      </c>
      <c r="U14" s="20"/>
      <c r="V14" s="12"/>
      <c r="W14" s="68"/>
      <c r="X14" s="64"/>
      <c r="Y14" s="44"/>
      <c r="Z14" s="66"/>
      <c r="AA14" s="61"/>
      <c r="AB14" s="45"/>
      <c r="AC14" s="66"/>
      <c r="AD14" s="24" t="s">
        <v>84</v>
      </c>
      <c r="AE14" s="134" t="s">
        <v>305</v>
      </c>
    </row>
    <row r="15" spans="1:31" s="6" customFormat="1" ht="12.75">
      <c r="A15" s="156" t="s">
        <v>34</v>
      </c>
      <c r="B15" s="157"/>
      <c r="C15" s="90">
        <f aca="true" t="shared" si="0" ref="C15:N15">SUMIF(C7:C14,"=x",$O7:$O14)+SUMIF(C7:C14,"=x",$P7:$P14)+SUMIF(C7:C14,"=x",$Q7:$Q14)</f>
        <v>0</v>
      </c>
      <c r="D15" s="82">
        <f t="shared" si="0"/>
        <v>0</v>
      </c>
      <c r="E15" s="82">
        <f t="shared" si="0"/>
        <v>0</v>
      </c>
      <c r="F15" s="82">
        <f t="shared" si="0"/>
        <v>0</v>
      </c>
      <c r="G15" s="82">
        <f t="shared" si="0"/>
        <v>0</v>
      </c>
      <c r="H15" s="82">
        <f t="shared" si="0"/>
        <v>0</v>
      </c>
      <c r="I15" s="29">
        <f t="shared" si="0"/>
        <v>8</v>
      </c>
      <c r="J15" s="29">
        <f t="shared" si="0"/>
        <v>8</v>
      </c>
      <c r="K15" s="29">
        <f t="shared" si="0"/>
        <v>0</v>
      </c>
      <c r="L15" s="29">
        <f t="shared" si="0"/>
        <v>0</v>
      </c>
      <c r="M15" s="82">
        <f>SUMIF(M7:M14,"=x",$O7:$O14)+SUMIF(M7:M14,"=x",$P7:$P14)+SUMIF(M7:M14,"=x",$Q7:$Q14)</f>
        <v>0</v>
      </c>
      <c r="N15" s="83">
        <f t="shared" si="0"/>
        <v>0</v>
      </c>
      <c r="O15" s="158">
        <f>SUM(C15:N15)</f>
        <v>16</v>
      </c>
      <c r="P15" s="159"/>
      <c r="Q15" s="159"/>
      <c r="R15" s="159"/>
      <c r="S15" s="159"/>
      <c r="T15" s="160"/>
      <c r="U15" s="180"/>
      <c r="V15" s="181"/>
      <c r="W15" s="181"/>
      <c r="X15" s="181"/>
      <c r="Y15" s="181"/>
      <c r="Z15" s="181"/>
      <c r="AA15" s="181"/>
      <c r="AB15" s="181"/>
      <c r="AC15" s="181"/>
      <c r="AD15" s="181"/>
      <c r="AE15" s="182"/>
    </row>
    <row r="16" spans="1:31" s="6" customFormat="1" ht="12.75">
      <c r="A16" s="161" t="s">
        <v>35</v>
      </c>
      <c r="B16" s="162"/>
      <c r="C16" s="91">
        <f aca="true" t="shared" si="1" ref="C16:N16">SUMIF(C7:C14,"=x",$S7:$S14)</f>
        <v>0</v>
      </c>
      <c r="D16" s="84">
        <f t="shared" si="1"/>
        <v>0</v>
      </c>
      <c r="E16" s="84">
        <f t="shared" si="1"/>
        <v>0</v>
      </c>
      <c r="F16" s="84">
        <f t="shared" si="1"/>
        <v>0</v>
      </c>
      <c r="G16" s="84">
        <f t="shared" si="1"/>
        <v>0</v>
      </c>
      <c r="H16" s="84">
        <f t="shared" si="1"/>
        <v>0</v>
      </c>
      <c r="I16" s="32">
        <f t="shared" si="1"/>
        <v>10</v>
      </c>
      <c r="J16" s="32">
        <f t="shared" si="1"/>
        <v>8</v>
      </c>
      <c r="K16" s="32">
        <f t="shared" si="1"/>
        <v>0</v>
      </c>
      <c r="L16" s="32">
        <f t="shared" si="1"/>
        <v>0</v>
      </c>
      <c r="M16" s="84">
        <f>SUMIF(M7:M14,"=x",$S7:$S14)</f>
        <v>0</v>
      </c>
      <c r="N16" s="85">
        <f t="shared" si="1"/>
        <v>0</v>
      </c>
      <c r="O16" s="163">
        <f>SUM(C16:N16)</f>
        <v>18</v>
      </c>
      <c r="P16" s="164"/>
      <c r="Q16" s="164"/>
      <c r="R16" s="164"/>
      <c r="S16" s="164"/>
      <c r="T16" s="165"/>
      <c r="U16" s="191"/>
      <c r="V16" s="192"/>
      <c r="W16" s="192"/>
      <c r="X16" s="192"/>
      <c r="Y16" s="192"/>
      <c r="Z16" s="192"/>
      <c r="AA16" s="192"/>
      <c r="AB16" s="192"/>
      <c r="AC16" s="192"/>
      <c r="AD16" s="192"/>
      <c r="AE16" s="193"/>
    </row>
    <row r="17" spans="1:31" s="6" customFormat="1" ht="12.75">
      <c r="A17" s="173" t="s">
        <v>36</v>
      </c>
      <c r="B17" s="174"/>
      <c r="C17" s="92">
        <f>SUMPRODUCT(--(C7:C14="x"),--($T7:$T14="K(5)"))</f>
        <v>0</v>
      </c>
      <c r="D17" s="86">
        <f aca="true" t="shared" si="2" ref="D17:N17">SUMPRODUCT(--(D7:D14="x"),--($T7:$T14="K(5)"))</f>
        <v>0</v>
      </c>
      <c r="E17" s="86">
        <f t="shared" si="2"/>
        <v>0</v>
      </c>
      <c r="F17" s="86">
        <f t="shared" si="2"/>
        <v>0</v>
      </c>
      <c r="G17" s="86">
        <f t="shared" si="2"/>
        <v>0</v>
      </c>
      <c r="H17" s="86">
        <f t="shared" si="2"/>
        <v>0</v>
      </c>
      <c r="I17" s="151">
        <f t="shared" si="2"/>
        <v>2</v>
      </c>
      <c r="J17" s="151">
        <f t="shared" si="2"/>
        <v>1</v>
      </c>
      <c r="K17" s="151">
        <f t="shared" si="2"/>
        <v>0</v>
      </c>
      <c r="L17" s="151">
        <f t="shared" si="2"/>
        <v>0</v>
      </c>
      <c r="M17" s="86">
        <f t="shared" si="2"/>
        <v>0</v>
      </c>
      <c r="N17" s="87">
        <f t="shared" si="2"/>
        <v>0</v>
      </c>
      <c r="O17" s="175">
        <f>SUM(C17:N17)</f>
        <v>3</v>
      </c>
      <c r="P17" s="176"/>
      <c r="Q17" s="176"/>
      <c r="R17" s="176"/>
      <c r="S17" s="176"/>
      <c r="T17" s="177"/>
      <c r="U17" s="191"/>
      <c r="V17" s="192"/>
      <c r="W17" s="192"/>
      <c r="X17" s="192"/>
      <c r="Y17" s="192"/>
      <c r="Z17" s="192"/>
      <c r="AA17" s="192"/>
      <c r="AB17" s="192"/>
      <c r="AC17" s="192"/>
      <c r="AD17" s="192"/>
      <c r="AE17" s="193"/>
    </row>
    <row r="18" spans="1:31" s="6" customFormat="1" ht="12.75">
      <c r="A18" s="171" t="s">
        <v>92</v>
      </c>
      <c r="B18" s="172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9"/>
    </row>
    <row r="19" spans="1:31" s="6" customFormat="1" ht="12.75">
      <c r="A19" s="106" t="s">
        <v>86</v>
      </c>
      <c r="B19" s="107" t="s">
        <v>87</v>
      </c>
      <c r="C19" s="94"/>
      <c r="D19" s="80"/>
      <c r="E19" s="80"/>
      <c r="F19" s="80"/>
      <c r="G19" s="80"/>
      <c r="H19" s="80"/>
      <c r="I19" s="12" t="s">
        <v>32</v>
      </c>
      <c r="J19" s="12"/>
      <c r="K19" s="12"/>
      <c r="L19" s="12"/>
      <c r="M19" s="80"/>
      <c r="N19" s="81"/>
      <c r="O19" s="21"/>
      <c r="P19" s="14">
        <v>2</v>
      </c>
      <c r="Q19" s="14"/>
      <c r="R19" s="22"/>
      <c r="S19" s="21">
        <v>2</v>
      </c>
      <c r="T19" s="57" t="s">
        <v>78</v>
      </c>
      <c r="U19" s="21" t="s">
        <v>33</v>
      </c>
      <c r="V19" s="124" t="str">
        <f>'Matematikatanár közös rész'!A52</f>
        <v>mm5t2mo6</v>
      </c>
      <c r="W19" s="131" t="str">
        <f>'Matematikatanár közös rész'!B52</f>
        <v>A matematika tanítása2G-tk</v>
      </c>
      <c r="X19" s="20"/>
      <c r="Y19" s="108"/>
      <c r="Z19" s="109"/>
      <c r="AA19" s="61"/>
      <c r="AB19" s="45"/>
      <c r="AC19" s="66"/>
      <c r="AD19" s="35" t="s">
        <v>91</v>
      </c>
      <c r="AE19" s="134" t="s">
        <v>306</v>
      </c>
    </row>
    <row r="20" spans="1:31" s="6" customFormat="1" ht="12.75">
      <c r="A20" s="106" t="s">
        <v>88</v>
      </c>
      <c r="B20" s="107" t="s">
        <v>89</v>
      </c>
      <c r="C20" s="94"/>
      <c r="D20" s="80"/>
      <c r="E20" s="80"/>
      <c r="F20" s="80"/>
      <c r="G20" s="80"/>
      <c r="H20" s="80"/>
      <c r="I20" s="12"/>
      <c r="J20" s="12" t="s">
        <v>32</v>
      </c>
      <c r="K20" s="12"/>
      <c r="L20" s="12"/>
      <c r="M20" s="80"/>
      <c r="N20" s="81"/>
      <c r="O20" s="21"/>
      <c r="P20" s="14">
        <v>2</v>
      </c>
      <c r="Q20" s="14"/>
      <c r="R20" s="22"/>
      <c r="S20" s="21">
        <v>2</v>
      </c>
      <c r="T20" s="57" t="s">
        <v>78</v>
      </c>
      <c r="U20" s="20" t="s">
        <v>33</v>
      </c>
      <c r="V20" s="108" t="str">
        <f>A19</f>
        <v>mm5t2ms7a</v>
      </c>
      <c r="W20" s="109" t="str">
        <f>B19</f>
        <v>Matematikatanítás és szakmódszertan1G-ta</v>
      </c>
      <c r="X20" s="20"/>
      <c r="Y20" s="108"/>
      <c r="Z20" s="109"/>
      <c r="AA20" s="61"/>
      <c r="AB20" s="45"/>
      <c r="AC20" s="66"/>
      <c r="AD20" s="35" t="s">
        <v>91</v>
      </c>
      <c r="AE20" s="134" t="s">
        <v>307</v>
      </c>
    </row>
    <row r="21" spans="1:31" s="6" customFormat="1" ht="12.75">
      <c r="A21" s="156" t="s">
        <v>34</v>
      </c>
      <c r="B21" s="157"/>
      <c r="C21" s="90">
        <f aca="true" t="shared" si="3" ref="C21:N21">SUMIF(C19:C20,"=x",$O19:$O20)+SUMIF(C19:C20,"=x",$P19:$P20)+SUMIF(C19:C20,"=x",$Q19:$Q20)</f>
        <v>0</v>
      </c>
      <c r="D21" s="82">
        <f t="shared" si="3"/>
        <v>0</v>
      </c>
      <c r="E21" s="82">
        <f t="shared" si="3"/>
        <v>0</v>
      </c>
      <c r="F21" s="82">
        <f t="shared" si="3"/>
        <v>0</v>
      </c>
      <c r="G21" s="82">
        <f t="shared" si="3"/>
        <v>0</v>
      </c>
      <c r="H21" s="82">
        <f t="shared" si="3"/>
        <v>0</v>
      </c>
      <c r="I21" s="29">
        <f t="shared" si="3"/>
        <v>2</v>
      </c>
      <c r="J21" s="29">
        <f t="shared" si="3"/>
        <v>2</v>
      </c>
      <c r="K21" s="29">
        <f t="shared" si="3"/>
        <v>0</v>
      </c>
      <c r="L21" s="29">
        <f t="shared" si="3"/>
        <v>0</v>
      </c>
      <c r="M21" s="82">
        <f t="shared" si="3"/>
        <v>0</v>
      </c>
      <c r="N21" s="83">
        <f t="shared" si="3"/>
        <v>0</v>
      </c>
      <c r="O21" s="158">
        <f>SUM(C21:N21)</f>
        <v>4</v>
      </c>
      <c r="P21" s="159"/>
      <c r="Q21" s="159"/>
      <c r="R21" s="159"/>
      <c r="S21" s="159"/>
      <c r="T21" s="160"/>
      <c r="U21" s="180"/>
      <c r="V21" s="181"/>
      <c r="W21" s="181"/>
      <c r="X21" s="181"/>
      <c r="Y21" s="181"/>
      <c r="Z21" s="181"/>
      <c r="AA21" s="181"/>
      <c r="AB21" s="181"/>
      <c r="AC21" s="181"/>
      <c r="AD21" s="181"/>
      <c r="AE21" s="182"/>
    </row>
    <row r="22" spans="1:31" s="6" customFormat="1" ht="12.75">
      <c r="A22" s="161" t="s">
        <v>35</v>
      </c>
      <c r="B22" s="162"/>
      <c r="C22" s="91">
        <f aca="true" t="shared" si="4" ref="C22:N22">SUMIF(C19:C20,"=x",$S19:$S20)</f>
        <v>0</v>
      </c>
      <c r="D22" s="84">
        <f t="shared" si="4"/>
        <v>0</v>
      </c>
      <c r="E22" s="84">
        <f t="shared" si="4"/>
        <v>0</v>
      </c>
      <c r="F22" s="84">
        <f t="shared" si="4"/>
        <v>0</v>
      </c>
      <c r="G22" s="84">
        <f t="shared" si="4"/>
        <v>0</v>
      </c>
      <c r="H22" s="84">
        <f t="shared" si="4"/>
        <v>0</v>
      </c>
      <c r="I22" s="32">
        <f t="shared" si="4"/>
        <v>2</v>
      </c>
      <c r="J22" s="32">
        <f t="shared" si="4"/>
        <v>2</v>
      </c>
      <c r="K22" s="32">
        <f t="shared" si="4"/>
        <v>0</v>
      </c>
      <c r="L22" s="32">
        <f t="shared" si="4"/>
        <v>0</v>
      </c>
      <c r="M22" s="84">
        <f t="shared" si="4"/>
        <v>0</v>
      </c>
      <c r="N22" s="85">
        <f t="shared" si="4"/>
        <v>0</v>
      </c>
      <c r="O22" s="163">
        <f>SUM(C22:N22)</f>
        <v>4</v>
      </c>
      <c r="P22" s="164"/>
      <c r="Q22" s="164"/>
      <c r="R22" s="164"/>
      <c r="S22" s="164"/>
      <c r="T22" s="165"/>
      <c r="U22" s="191"/>
      <c r="V22" s="192"/>
      <c r="W22" s="192"/>
      <c r="X22" s="192"/>
      <c r="Y22" s="192"/>
      <c r="Z22" s="192"/>
      <c r="AA22" s="192"/>
      <c r="AB22" s="192"/>
      <c r="AC22" s="192"/>
      <c r="AD22" s="192"/>
      <c r="AE22" s="193"/>
    </row>
    <row r="23" spans="1:31" s="6" customFormat="1" ht="12.75">
      <c r="A23" s="173" t="s">
        <v>36</v>
      </c>
      <c r="B23" s="174"/>
      <c r="C23" s="92">
        <f>SUMPRODUCT(--(C19:C20="x"),--($T19:$T20="K(5)"))</f>
        <v>0</v>
      </c>
      <c r="D23" s="86">
        <f aca="true" t="shared" si="5" ref="D23:N23">SUMPRODUCT(--(D19:D20="x"),--($T19:$T20="K(5)"))</f>
        <v>0</v>
      </c>
      <c r="E23" s="86">
        <f t="shared" si="5"/>
        <v>0</v>
      </c>
      <c r="F23" s="86">
        <f t="shared" si="5"/>
        <v>0</v>
      </c>
      <c r="G23" s="86">
        <f t="shared" si="5"/>
        <v>0</v>
      </c>
      <c r="H23" s="86">
        <f t="shared" si="5"/>
        <v>0</v>
      </c>
      <c r="I23" s="26">
        <f t="shared" si="5"/>
        <v>0</v>
      </c>
      <c r="J23" s="26">
        <f t="shared" si="5"/>
        <v>0</v>
      </c>
      <c r="K23" s="26">
        <f t="shared" si="5"/>
        <v>0</v>
      </c>
      <c r="L23" s="26">
        <f t="shared" si="5"/>
        <v>0</v>
      </c>
      <c r="M23" s="86">
        <f t="shared" si="5"/>
        <v>0</v>
      </c>
      <c r="N23" s="87">
        <f t="shared" si="5"/>
        <v>0</v>
      </c>
      <c r="O23" s="175">
        <f>SUM(C23:N23)</f>
        <v>0</v>
      </c>
      <c r="P23" s="176"/>
      <c r="Q23" s="176"/>
      <c r="R23" s="176"/>
      <c r="S23" s="176"/>
      <c r="T23" s="177"/>
      <c r="U23" s="191"/>
      <c r="V23" s="192"/>
      <c r="W23" s="192"/>
      <c r="X23" s="192"/>
      <c r="Y23" s="192"/>
      <c r="Z23" s="192"/>
      <c r="AA23" s="192"/>
      <c r="AB23" s="192"/>
      <c r="AC23" s="192"/>
      <c r="AD23" s="192"/>
      <c r="AE23" s="193"/>
    </row>
    <row r="24" spans="1:31" s="6" customFormat="1" ht="12.75">
      <c r="A24" s="171" t="s">
        <v>38</v>
      </c>
      <c r="B24" s="172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9"/>
    </row>
    <row r="25" spans="1:31" s="6" customFormat="1" ht="12.75">
      <c r="A25" s="106" t="s">
        <v>93</v>
      </c>
      <c r="B25" s="18" t="s">
        <v>94</v>
      </c>
      <c r="C25" s="94"/>
      <c r="D25" s="80"/>
      <c r="E25" s="80"/>
      <c r="F25" s="80"/>
      <c r="G25" s="80"/>
      <c r="H25" s="80"/>
      <c r="I25" s="12"/>
      <c r="J25" s="12" t="s">
        <v>32</v>
      </c>
      <c r="K25" s="102" t="s">
        <v>52</v>
      </c>
      <c r="L25" s="12"/>
      <c r="M25" s="80"/>
      <c r="N25" s="81"/>
      <c r="O25" s="21"/>
      <c r="P25" s="14"/>
      <c r="Q25" s="14"/>
      <c r="R25" s="22"/>
      <c r="S25" s="21">
        <v>2</v>
      </c>
      <c r="T25" s="57" t="s">
        <v>75</v>
      </c>
      <c r="U25" s="67"/>
      <c r="V25" s="43"/>
      <c r="W25" s="63"/>
      <c r="X25" s="62"/>
      <c r="Y25" s="43"/>
      <c r="Z25" s="63"/>
      <c r="AA25" s="62"/>
      <c r="AB25" s="43"/>
      <c r="AC25" s="63"/>
      <c r="AD25" s="24" t="s">
        <v>85</v>
      </c>
      <c r="AE25" s="137" t="s">
        <v>295</v>
      </c>
    </row>
    <row r="26" spans="1:31" s="6" customFormat="1" ht="12.75">
      <c r="A26" s="156" t="s">
        <v>34</v>
      </c>
      <c r="B26" s="157"/>
      <c r="C26" s="90">
        <f aca="true" t="shared" si="6" ref="C26:K26">SUMIF(C25:C25,"=x",$O25:$O25)+SUMIF(C25:C25,"=x",$P25:$P25)+SUMIF(C25:C25,"=x",$Q25:$Q25)</f>
        <v>0</v>
      </c>
      <c r="D26" s="82">
        <f t="shared" si="6"/>
        <v>0</v>
      </c>
      <c r="E26" s="82">
        <f t="shared" si="6"/>
        <v>0</v>
      </c>
      <c r="F26" s="82">
        <f t="shared" si="6"/>
        <v>0</v>
      </c>
      <c r="G26" s="82">
        <f t="shared" si="6"/>
        <v>0</v>
      </c>
      <c r="H26" s="82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/>
      <c r="M26" s="82">
        <f>SUMIF(M25:M25,"=x",$O25:$O25)+SUMIF(M25:M25,"=x",$P25:$P25)+SUMIF(M25:M25,"=x",$Q25:$Q25)</f>
        <v>0</v>
      </c>
      <c r="N26" s="83">
        <f>SUMIF(N25:N25,"=x",$O25:$O25)+SUMIF(N25:N25,"=x",$P25:$P25)+SUMIF(N25:N25,"=x",$Q25:$Q25)</f>
        <v>0</v>
      </c>
      <c r="O26" s="158">
        <f>SUM(C26:N26)</f>
        <v>0</v>
      </c>
      <c r="P26" s="159"/>
      <c r="Q26" s="159"/>
      <c r="R26" s="159"/>
      <c r="S26" s="159"/>
      <c r="T26" s="160"/>
      <c r="U26" s="180"/>
      <c r="V26" s="181"/>
      <c r="W26" s="181"/>
      <c r="X26" s="181"/>
      <c r="Y26" s="181"/>
      <c r="Z26" s="181"/>
      <c r="AA26" s="181"/>
      <c r="AB26" s="181"/>
      <c r="AC26" s="181"/>
      <c r="AD26" s="181"/>
      <c r="AE26" s="182"/>
    </row>
    <row r="27" spans="1:31" s="6" customFormat="1" ht="12.75">
      <c r="A27" s="161" t="s">
        <v>35</v>
      </c>
      <c r="B27" s="162"/>
      <c r="C27" s="91">
        <f aca="true" t="shared" si="7" ref="C27:K27">SUMIF(C25:C25,"=x",$S25:$S25)</f>
        <v>0</v>
      </c>
      <c r="D27" s="84">
        <f t="shared" si="7"/>
        <v>0</v>
      </c>
      <c r="E27" s="84">
        <f t="shared" si="7"/>
        <v>0</v>
      </c>
      <c r="F27" s="84">
        <f t="shared" si="7"/>
        <v>0</v>
      </c>
      <c r="G27" s="84">
        <f t="shared" si="7"/>
        <v>0</v>
      </c>
      <c r="H27" s="84">
        <f t="shared" si="7"/>
        <v>0</v>
      </c>
      <c r="I27" s="32">
        <f t="shared" si="7"/>
        <v>0</v>
      </c>
      <c r="J27" s="32">
        <f t="shared" si="7"/>
        <v>2</v>
      </c>
      <c r="K27" s="32">
        <f t="shared" si="7"/>
        <v>0</v>
      </c>
      <c r="L27" s="32"/>
      <c r="M27" s="84">
        <f>SUMIF(M25:M25,"=x",$S25:$S25)</f>
        <v>0</v>
      </c>
      <c r="N27" s="85">
        <f>SUMIF(N25:N25,"=x",$S25:$S25)</f>
        <v>0</v>
      </c>
      <c r="O27" s="163">
        <f>SUM(C27:N27)</f>
        <v>2</v>
      </c>
      <c r="P27" s="164"/>
      <c r="Q27" s="164"/>
      <c r="R27" s="164"/>
      <c r="S27" s="164"/>
      <c r="T27" s="165"/>
      <c r="U27" s="191"/>
      <c r="V27" s="192"/>
      <c r="W27" s="192"/>
      <c r="X27" s="192"/>
      <c r="Y27" s="192"/>
      <c r="Z27" s="192"/>
      <c r="AA27" s="192"/>
      <c r="AB27" s="192"/>
      <c r="AC27" s="192"/>
      <c r="AD27" s="192"/>
      <c r="AE27" s="193"/>
    </row>
    <row r="28" spans="1:31" s="6" customFormat="1" ht="12.75">
      <c r="A28" s="173" t="s">
        <v>36</v>
      </c>
      <c r="B28" s="174"/>
      <c r="C28" s="92">
        <f>SUMPRODUCT(--(C25:C25="x"),--($T25:$T25="K(5)"))</f>
        <v>0</v>
      </c>
      <c r="D28" s="86">
        <f aca="true" t="shared" si="8" ref="D28:N28">SUMPRODUCT(--(D25:D25="x"),--($T25:$T25="K(5)"))</f>
        <v>0</v>
      </c>
      <c r="E28" s="86">
        <f t="shared" si="8"/>
        <v>0</v>
      </c>
      <c r="F28" s="86">
        <f t="shared" si="8"/>
        <v>0</v>
      </c>
      <c r="G28" s="86">
        <f t="shared" si="8"/>
        <v>0</v>
      </c>
      <c r="H28" s="86">
        <f t="shared" si="8"/>
        <v>0</v>
      </c>
      <c r="I28" s="26">
        <f t="shared" si="8"/>
        <v>0</v>
      </c>
      <c r="J28" s="26">
        <f t="shared" si="8"/>
        <v>1</v>
      </c>
      <c r="K28" s="26">
        <f t="shared" si="8"/>
        <v>0</v>
      </c>
      <c r="L28" s="26">
        <f t="shared" si="8"/>
        <v>0</v>
      </c>
      <c r="M28" s="86">
        <f t="shared" si="8"/>
        <v>0</v>
      </c>
      <c r="N28" s="87">
        <f t="shared" si="8"/>
        <v>0</v>
      </c>
      <c r="O28" s="175">
        <f>SUM(C28:N28)</f>
        <v>1</v>
      </c>
      <c r="P28" s="176"/>
      <c r="Q28" s="176"/>
      <c r="R28" s="176"/>
      <c r="S28" s="176"/>
      <c r="T28" s="177"/>
      <c r="U28" s="191"/>
      <c r="V28" s="192"/>
      <c r="W28" s="192"/>
      <c r="X28" s="192"/>
      <c r="Y28" s="192"/>
      <c r="Z28" s="192"/>
      <c r="AA28" s="192"/>
      <c r="AB28" s="192"/>
      <c r="AC28" s="192"/>
      <c r="AD28" s="192"/>
      <c r="AE28" s="193"/>
    </row>
    <row r="29" spans="1:31" s="6" customFormat="1" ht="12.75">
      <c r="A29" s="171" t="s">
        <v>39</v>
      </c>
      <c r="B29" s="172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9"/>
    </row>
    <row r="30" spans="1:31" s="6" customFormat="1" ht="12.75">
      <c r="A30" s="106" t="s">
        <v>96</v>
      </c>
      <c r="B30" s="111" t="s">
        <v>153</v>
      </c>
      <c r="C30" s="94"/>
      <c r="D30" s="80"/>
      <c r="E30" s="80"/>
      <c r="F30" s="80"/>
      <c r="G30" s="80"/>
      <c r="H30" s="80"/>
      <c r="I30" s="12" t="s">
        <v>52</v>
      </c>
      <c r="J30" s="12" t="s">
        <v>32</v>
      </c>
      <c r="K30" s="102" t="s">
        <v>52</v>
      </c>
      <c r="L30" s="12"/>
      <c r="M30" s="80"/>
      <c r="N30" s="81"/>
      <c r="O30" s="21"/>
      <c r="P30" s="14">
        <v>2</v>
      </c>
      <c r="Q30" s="14"/>
      <c r="R30" s="22"/>
      <c r="S30" s="21">
        <v>2</v>
      </c>
      <c r="T30" s="57" t="s">
        <v>78</v>
      </c>
      <c r="U30" s="20" t="s">
        <v>33</v>
      </c>
      <c r="V30" s="108" t="str">
        <f>'Matematikatanár közös rész'!A52</f>
        <v>mm5t2mo6</v>
      </c>
      <c r="W30" s="109" t="str">
        <f>'Matematikatanár közös rész'!B52</f>
        <v>A matematika tanítása2G-tk</v>
      </c>
      <c r="X30" s="21" t="s">
        <v>33</v>
      </c>
      <c r="Y30" s="124" t="str">
        <f>'Matematikatanár közös rész'!A46</f>
        <v>mm5t2el6</v>
      </c>
      <c r="Z30" s="131" t="str">
        <f>'Matematikatanár közös rész'!B46</f>
        <v>Elemi matematika4G-tk</v>
      </c>
      <c r="AA30" s="61"/>
      <c r="AB30" s="45"/>
      <c r="AC30" s="68"/>
      <c r="AD30" s="24" t="s">
        <v>99</v>
      </c>
      <c r="AE30" s="68" t="s">
        <v>296</v>
      </c>
    </row>
    <row r="31" spans="1:31" s="6" customFormat="1" ht="12.75">
      <c r="A31" s="106" t="s">
        <v>97</v>
      </c>
      <c r="B31" s="116" t="s">
        <v>154</v>
      </c>
      <c r="C31" s="94"/>
      <c r="D31" s="80"/>
      <c r="E31" s="80"/>
      <c r="F31" s="80"/>
      <c r="G31" s="80"/>
      <c r="H31" s="80"/>
      <c r="I31" s="12"/>
      <c r="J31" s="12"/>
      <c r="K31" s="12" t="s">
        <v>32</v>
      </c>
      <c r="L31" s="102" t="s">
        <v>52</v>
      </c>
      <c r="M31" s="80"/>
      <c r="N31" s="81"/>
      <c r="O31" s="21"/>
      <c r="P31" s="14">
        <v>1</v>
      </c>
      <c r="Q31" s="14"/>
      <c r="R31" s="22"/>
      <c r="S31" s="21">
        <v>1</v>
      </c>
      <c r="T31" s="57" t="s">
        <v>156</v>
      </c>
      <c r="U31" s="61"/>
      <c r="V31" s="45"/>
      <c r="W31" s="68"/>
      <c r="X31" s="61"/>
      <c r="Y31" s="45"/>
      <c r="Z31" s="68"/>
      <c r="AA31" s="61"/>
      <c r="AB31" s="45"/>
      <c r="AC31" s="68"/>
      <c r="AD31" s="24" t="s">
        <v>59</v>
      </c>
      <c r="AE31" s="68" t="s">
        <v>308</v>
      </c>
    </row>
    <row r="32" spans="1:31" s="6" customFormat="1" ht="12.75">
      <c r="A32" s="106" t="s">
        <v>98</v>
      </c>
      <c r="B32" s="116" t="s">
        <v>155</v>
      </c>
      <c r="C32" s="94"/>
      <c r="D32" s="80"/>
      <c r="E32" s="80"/>
      <c r="F32" s="80"/>
      <c r="G32" s="80"/>
      <c r="H32" s="80"/>
      <c r="I32" s="12"/>
      <c r="J32" s="12"/>
      <c r="K32" s="12"/>
      <c r="L32" s="12" t="s">
        <v>32</v>
      </c>
      <c r="M32" s="105" t="s">
        <v>52</v>
      </c>
      <c r="N32" s="81"/>
      <c r="O32" s="21"/>
      <c r="P32" s="14">
        <v>1</v>
      </c>
      <c r="Q32" s="14"/>
      <c r="R32" s="22"/>
      <c r="S32" s="21">
        <v>1</v>
      </c>
      <c r="T32" s="57" t="s">
        <v>156</v>
      </c>
      <c r="U32" s="21"/>
      <c r="V32" s="124"/>
      <c r="W32" s="131"/>
      <c r="X32" s="61"/>
      <c r="Y32" s="45"/>
      <c r="Z32" s="68"/>
      <c r="AA32" s="61"/>
      <c r="AB32" s="45"/>
      <c r="AC32" s="68"/>
      <c r="AD32" s="24" t="s">
        <v>59</v>
      </c>
      <c r="AE32" s="68" t="s">
        <v>309</v>
      </c>
    </row>
    <row r="33" spans="1:31" s="6" customFormat="1" ht="12.75">
      <c r="A33" s="156" t="s">
        <v>34</v>
      </c>
      <c r="B33" s="157"/>
      <c r="C33" s="90">
        <f aca="true" t="shared" si="9" ref="C33:N33">SUMIF(C30:C32,"=x",$O30:$O32)+SUMIF(C30:C32,"=x",$P30:$P32)+SUMIF(C30:C32,"=x",$Q30:$Q32)</f>
        <v>0</v>
      </c>
      <c r="D33" s="82">
        <f t="shared" si="9"/>
        <v>0</v>
      </c>
      <c r="E33" s="82">
        <f t="shared" si="9"/>
        <v>0</v>
      </c>
      <c r="F33" s="82">
        <f t="shared" si="9"/>
        <v>0</v>
      </c>
      <c r="G33" s="82">
        <f t="shared" si="9"/>
        <v>0</v>
      </c>
      <c r="H33" s="82">
        <f t="shared" si="9"/>
        <v>0</v>
      </c>
      <c r="I33" s="29">
        <f t="shared" si="9"/>
        <v>0</v>
      </c>
      <c r="J33" s="29">
        <f t="shared" si="9"/>
        <v>2</v>
      </c>
      <c r="K33" s="29">
        <f t="shared" si="9"/>
        <v>1</v>
      </c>
      <c r="L33" s="29">
        <f t="shared" si="9"/>
        <v>1</v>
      </c>
      <c r="M33" s="82">
        <f>SUMIF(M30:M32,"=x",$O30:$O32)+SUMIF(M30:M32,"=x",$P30:$P32)+SUMIF(M30:M32,"=x",$Q30:$Q32)</f>
        <v>0</v>
      </c>
      <c r="N33" s="83">
        <f t="shared" si="9"/>
        <v>0</v>
      </c>
      <c r="O33" s="158">
        <f>SUM(C33:N33)</f>
        <v>4</v>
      </c>
      <c r="P33" s="159"/>
      <c r="Q33" s="159"/>
      <c r="R33" s="159"/>
      <c r="S33" s="159"/>
      <c r="T33" s="160"/>
      <c r="U33" s="180"/>
      <c r="V33" s="181"/>
      <c r="W33" s="181"/>
      <c r="X33" s="181"/>
      <c r="Y33" s="181"/>
      <c r="Z33" s="181"/>
      <c r="AA33" s="181"/>
      <c r="AB33" s="181"/>
      <c r="AC33" s="181"/>
      <c r="AD33" s="181"/>
      <c r="AE33" s="182"/>
    </row>
    <row r="34" spans="1:31" s="6" customFormat="1" ht="12.75">
      <c r="A34" s="161" t="s">
        <v>35</v>
      </c>
      <c r="B34" s="162"/>
      <c r="C34" s="91">
        <f aca="true" t="shared" si="10" ref="C34:N34">SUMIF(C30:C32,"=x",$S30:$S32)</f>
        <v>0</v>
      </c>
      <c r="D34" s="84">
        <f t="shared" si="10"/>
        <v>0</v>
      </c>
      <c r="E34" s="84">
        <f t="shared" si="10"/>
        <v>0</v>
      </c>
      <c r="F34" s="84">
        <f t="shared" si="10"/>
        <v>0</v>
      </c>
      <c r="G34" s="84">
        <f t="shared" si="10"/>
        <v>0</v>
      </c>
      <c r="H34" s="84">
        <f t="shared" si="10"/>
        <v>0</v>
      </c>
      <c r="I34" s="32">
        <f t="shared" si="10"/>
        <v>0</v>
      </c>
      <c r="J34" s="32">
        <f t="shared" si="10"/>
        <v>2</v>
      </c>
      <c r="K34" s="32">
        <f t="shared" si="10"/>
        <v>1</v>
      </c>
      <c r="L34" s="32">
        <f t="shared" si="10"/>
        <v>1</v>
      </c>
      <c r="M34" s="84">
        <f>SUMIF(M30:M32,"=x",$S30:$S32)</f>
        <v>0</v>
      </c>
      <c r="N34" s="85">
        <f t="shared" si="10"/>
        <v>0</v>
      </c>
      <c r="O34" s="163">
        <f>SUM(C34:N34)</f>
        <v>4</v>
      </c>
      <c r="P34" s="164"/>
      <c r="Q34" s="164"/>
      <c r="R34" s="164"/>
      <c r="S34" s="164"/>
      <c r="T34" s="165"/>
      <c r="U34" s="191"/>
      <c r="V34" s="192"/>
      <c r="W34" s="192"/>
      <c r="X34" s="192"/>
      <c r="Y34" s="192"/>
      <c r="Z34" s="192"/>
      <c r="AA34" s="192"/>
      <c r="AB34" s="192"/>
      <c r="AC34" s="192"/>
      <c r="AD34" s="192"/>
      <c r="AE34" s="193"/>
    </row>
    <row r="35" spans="1:31" s="6" customFormat="1" ht="12.75">
      <c r="A35" s="173" t="s">
        <v>36</v>
      </c>
      <c r="B35" s="174"/>
      <c r="C35" s="92">
        <f>SUMPRODUCT(--(C30:C32="x"),--($T30:$T32="K(5)"))</f>
        <v>0</v>
      </c>
      <c r="D35" s="86">
        <f aca="true" t="shared" si="11" ref="D35:N35">SUMPRODUCT(--(D30:D32="x"),--($T30:$T32="K(5)"))</f>
        <v>0</v>
      </c>
      <c r="E35" s="86">
        <f t="shared" si="11"/>
        <v>0</v>
      </c>
      <c r="F35" s="86">
        <f t="shared" si="11"/>
        <v>0</v>
      </c>
      <c r="G35" s="86">
        <f t="shared" si="11"/>
        <v>0</v>
      </c>
      <c r="H35" s="86">
        <f t="shared" si="11"/>
        <v>0</v>
      </c>
      <c r="I35" s="26">
        <f t="shared" si="11"/>
        <v>0</v>
      </c>
      <c r="J35" s="26">
        <f t="shared" si="11"/>
        <v>0</v>
      </c>
      <c r="K35" s="26">
        <f t="shared" si="11"/>
        <v>0</v>
      </c>
      <c r="L35" s="26">
        <f t="shared" si="11"/>
        <v>0</v>
      </c>
      <c r="M35" s="86">
        <f t="shared" si="11"/>
        <v>0</v>
      </c>
      <c r="N35" s="87">
        <f t="shared" si="11"/>
        <v>0</v>
      </c>
      <c r="O35" s="175">
        <f>SUM(C35:N35)</f>
        <v>0</v>
      </c>
      <c r="P35" s="176"/>
      <c r="Q35" s="176"/>
      <c r="R35" s="176"/>
      <c r="S35" s="176"/>
      <c r="T35" s="177"/>
      <c r="U35" s="191"/>
      <c r="V35" s="192"/>
      <c r="W35" s="192"/>
      <c r="X35" s="192"/>
      <c r="Y35" s="192"/>
      <c r="Z35" s="192"/>
      <c r="AA35" s="192"/>
      <c r="AB35" s="192"/>
      <c r="AC35" s="192"/>
      <c r="AD35" s="192"/>
      <c r="AE35" s="193"/>
    </row>
    <row r="36" spans="1:31" s="6" customFormat="1" ht="12.75">
      <c r="A36" s="171" t="s">
        <v>9</v>
      </c>
      <c r="B36" s="172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9"/>
    </row>
    <row r="37" spans="1:31" s="6" customFormat="1" ht="12.75">
      <c r="A37" s="156" t="s">
        <v>34</v>
      </c>
      <c r="B37" s="157"/>
      <c r="C37" s="90">
        <f aca="true" t="shared" si="12" ref="C37:N38">SUMIF($A3:$A36,$A37,C3:C36)</f>
        <v>0</v>
      </c>
      <c r="D37" s="82">
        <f t="shared" si="12"/>
        <v>0</v>
      </c>
      <c r="E37" s="82">
        <f t="shared" si="12"/>
        <v>0</v>
      </c>
      <c r="F37" s="82">
        <f t="shared" si="12"/>
        <v>0</v>
      </c>
      <c r="G37" s="82">
        <f t="shared" si="12"/>
        <v>0</v>
      </c>
      <c r="H37" s="82">
        <f t="shared" si="12"/>
        <v>0</v>
      </c>
      <c r="I37" s="29">
        <f t="shared" si="12"/>
        <v>10</v>
      </c>
      <c r="J37" s="29">
        <f t="shared" si="12"/>
        <v>12</v>
      </c>
      <c r="K37" s="29">
        <f t="shared" si="12"/>
        <v>1</v>
      </c>
      <c r="L37" s="29">
        <f t="shared" si="12"/>
        <v>1</v>
      </c>
      <c r="M37" s="82">
        <f t="shared" si="12"/>
        <v>0</v>
      </c>
      <c r="N37" s="83">
        <f t="shared" si="12"/>
        <v>0</v>
      </c>
      <c r="O37" s="158">
        <f>SUM(C37:N37)</f>
        <v>24</v>
      </c>
      <c r="P37" s="159"/>
      <c r="Q37" s="159"/>
      <c r="R37" s="159"/>
      <c r="S37" s="159"/>
      <c r="T37" s="160"/>
      <c r="U37" s="191"/>
      <c r="V37" s="192"/>
      <c r="W37" s="192"/>
      <c r="X37" s="192"/>
      <c r="Y37" s="192"/>
      <c r="Z37" s="192"/>
      <c r="AA37" s="192"/>
      <c r="AB37" s="192"/>
      <c r="AC37" s="192"/>
      <c r="AD37" s="192"/>
      <c r="AE37" s="193"/>
    </row>
    <row r="38" spans="1:31" s="6" customFormat="1" ht="12.75">
      <c r="A38" s="161" t="s">
        <v>35</v>
      </c>
      <c r="B38" s="162"/>
      <c r="C38" s="91">
        <f t="shared" si="12"/>
        <v>0</v>
      </c>
      <c r="D38" s="84">
        <f t="shared" si="12"/>
        <v>0</v>
      </c>
      <c r="E38" s="84">
        <f t="shared" si="12"/>
        <v>0</v>
      </c>
      <c r="F38" s="84">
        <f t="shared" si="12"/>
        <v>0</v>
      </c>
      <c r="G38" s="84">
        <f t="shared" si="12"/>
        <v>0</v>
      </c>
      <c r="H38" s="84">
        <f t="shared" si="12"/>
        <v>0</v>
      </c>
      <c r="I38" s="32">
        <f t="shared" si="12"/>
        <v>12</v>
      </c>
      <c r="J38" s="32">
        <f t="shared" si="12"/>
        <v>14</v>
      </c>
      <c r="K38" s="32">
        <f t="shared" si="12"/>
        <v>1</v>
      </c>
      <c r="L38" s="32">
        <f t="shared" si="12"/>
        <v>1</v>
      </c>
      <c r="M38" s="84">
        <f t="shared" si="12"/>
        <v>0</v>
      </c>
      <c r="N38" s="85">
        <f t="shared" si="12"/>
        <v>0</v>
      </c>
      <c r="O38" s="163">
        <f>SUM(C38:N38)</f>
        <v>28</v>
      </c>
      <c r="P38" s="164"/>
      <c r="Q38" s="164"/>
      <c r="R38" s="164"/>
      <c r="S38" s="164"/>
      <c r="T38" s="165"/>
      <c r="U38" s="191"/>
      <c r="V38" s="192"/>
      <c r="W38" s="192"/>
      <c r="X38" s="192"/>
      <c r="Y38" s="192"/>
      <c r="Z38" s="192"/>
      <c r="AA38" s="192"/>
      <c r="AB38" s="192"/>
      <c r="AC38" s="192"/>
      <c r="AD38" s="192"/>
      <c r="AE38" s="193"/>
    </row>
    <row r="39" spans="1:31" s="6" customFormat="1" ht="12.75">
      <c r="A39" s="173" t="s">
        <v>36</v>
      </c>
      <c r="B39" s="174"/>
      <c r="C39" s="92">
        <f>SUMPRODUCT(--(C7:C36="x"),--($T7:$T36="K(5)"))</f>
        <v>0</v>
      </c>
      <c r="D39" s="86">
        <f aca="true" t="shared" si="13" ref="D39:N39">SUMPRODUCT(--(D7:D36="x"),--($T7:$T36="K(5)"))</f>
        <v>0</v>
      </c>
      <c r="E39" s="86">
        <f t="shared" si="13"/>
        <v>0</v>
      </c>
      <c r="F39" s="86">
        <f t="shared" si="13"/>
        <v>0</v>
      </c>
      <c r="G39" s="86">
        <f t="shared" si="13"/>
        <v>0</v>
      </c>
      <c r="H39" s="86">
        <f t="shared" si="13"/>
        <v>0</v>
      </c>
      <c r="I39" s="26">
        <f t="shared" si="13"/>
        <v>2</v>
      </c>
      <c r="J39" s="26">
        <f t="shared" si="13"/>
        <v>2</v>
      </c>
      <c r="K39" s="26">
        <f t="shared" si="13"/>
        <v>0</v>
      </c>
      <c r="L39" s="26">
        <f t="shared" si="13"/>
        <v>0</v>
      </c>
      <c r="M39" s="86">
        <f t="shared" si="13"/>
        <v>0</v>
      </c>
      <c r="N39" s="87">
        <f t="shared" si="13"/>
        <v>0</v>
      </c>
      <c r="O39" s="175">
        <f>SUM(C39:N39)</f>
        <v>4</v>
      </c>
      <c r="P39" s="176"/>
      <c r="Q39" s="176"/>
      <c r="R39" s="176"/>
      <c r="S39" s="176"/>
      <c r="T39" s="177"/>
      <c r="U39" s="191"/>
      <c r="V39" s="192"/>
      <c r="W39" s="192"/>
      <c r="X39" s="192"/>
      <c r="Y39" s="192"/>
      <c r="Z39" s="192"/>
      <c r="AA39" s="192"/>
      <c r="AB39" s="192"/>
      <c r="AC39" s="192"/>
      <c r="AD39" s="192"/>
      <c r="AE39" s="193"/>
    </row>
    <row r="40" spans="1:31" s="6" customFormat="1" ht="13.5" thickBot="1">
      <c r="A40" s="183" t="s">
        <v>40</v>
      </c>
      <c r="B40" s="184"/>
      <c r="C40" s="93"/>
      <c r="D40" s="88"/>
      <c r="E40" s="88"/>
      <c r="F40" s="88"/>
      <c r="G40" s="88"/>
      <c r="H40" s="88"/>
      <c r="I40" s="78">
        <f>10+2</f>
        <v>12</v>
      </c>
      <c r="J40" s="78">
        <f>10+4</f>
        <v>14</v>
      </c>
      <c r="K40" s="78">
        <f>0+1</f>
        <v>1</v>
      </c>
      <c r="L40" s="78">
        <f>0+1</f>
        <v>1</v>
      </c>
      <c r="M40" s="88"/>
      <c r="N40" s="89"/>
      <c r="O40" s="185">
        <f>SUM(C40:N40)</f>
        <v>28</v>
      </c>
      <c r="P40" s="186"/>
      <c r="Q40" s="186"/>
      <c r="R40" s="186"/>
      <c r="S40" s="186"/>
      <c r="T40" s="187"/>
      <c r="U40" s="200"/>
      <c r="V40" s="201"/>
      <c r="W40" s="201"/>
      <c r="X40" s="201"/>
      <c r="Y40" s="201"/>
      <c r="Z40" s="201"/>
      <c r="AA40" s="201"/>
      <c r="AB40" s="201"/>
      <c r="AC40" s="201"/>
      <c r="AD40" s="201"/>
      <c r="AE40" s="202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104" t="s">
        <v>54</v>
      </c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103" t="s">
        <v>55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104" t="s">
        <v>239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10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82">
    <mergeCell ref="A40:B40"/>
    <mergeCell ref="O40:T40"/>
    <mergeCell ref="U39:AE39"/>
    <mergeCell ref="U40:AE40"/>
    <mergeCell ref="AE4:AE5"/>
    <mergeCell ref="U6:AE6"/>
    <mergeCell ref="U15:AE15"/>
    <mergeCell ref="U16:AE16"/>
    <mergeCell ref="U17:AE17"/>
    <mergeCell ref="U37:AE37"/>
    <mergeCell ref="A37:B37"/>
    <mergeCell ref="O37:T37"/>
    <mergeCell ref="A38:B38"/>
    <mergeCell ref="O38:T38"/>
    <mergeCell ref="U38:AE38"/>
    <mergeCell ref="A39:B39"/>
    <mergeCell ref="O39:T39"/>
    <mergeCell ref="A34:B34"/>
    <mergeCell ref="O34:T34"/>
    <mergeCell ref="U33:AE33"/>
    <mergeCell ref="U34:AE34"/>
    <mergeCell ref="A36:B36"/>
    <mergeCell ref="C36:N36"/>
    <mergeCell ref="O36:T36"/>
    <mergeCell ref="U35:AE35"/>
    <mergeCell ref="U36:AE36"/>
    <mergeCell ref="A35:B35"/>
    <mergeCell ref="O35:T35"/>
    <mergeCell ref="U27:AE27"/>
    <mergeCell ref="A28:B28"/>
    <mergeCell ref="O28:T28"/>
    <mergeCell ref="A29:B29"/>
    <mergeCell ref="C29:N29"/>
    <mergeCell ref="O29:T29"/>
    <mergeCell ref="A33:B33"/>
    <mergeCell ref="O33:T33"/>
    <mergeCell ref="U28:AE28"/>
    <mergeCell ref="U29:AE29"/>
    <mergeCell ref="A26:B26"/>
    <mergeCell ref="O26:T26"/>
    <mergeCell ref="A27:B27"/>
    <mergeCell ref="O27:T27"/>
    <mergeCell ref="U26:AE26"/>
    <mergeCell ref="O21:T21"/>
    <mergeCell ref="A22:B22"/>
    <mergeCell ref="O22:T22"/>
    <mergeCell ref="U21:AE21"/>
    <mergeCell ref="U22:AE22"/>
    <mergeCell ref="A24:B24"/>
    <mergeCell ref="C24:N24"/>
    <mergeCell ref="O24:T24"/>
    <mergeCell ref="U23:AE23"/>
    <mergeCell ref="U24:AE24"/>
    <mergeCell ref="AA4:AC5"/>
    <mergeCell ref="AD4:AD5"/>
    <mergeCell ref="A23:B23"/>
    <mergeCell ref="O23:T23"/>
    <mergeCell ref="A18:B18"/>
    <mergeCell ref="C18:N18"/>
    <mergeCell ref="O18:T18"/>
    <mergeCell ref="A17:B17"/>
    <mergeCell ref="O17:T17"/>
    <mergeCell ref="A21:B21"/>
    <mergeCell ref="A6:B6"/>
    <mergeCell ref="C6:N6"/>
    <mergeCell ref="A2:T2"/>
    <mergeCell ref="O6:T6"/>
    <mergeCell ref="U18:AE18"/>
    <mergeCell ref="X4:Z5"/>
    <mergeCell ref="A15:B15"/>
    <mergeCell ref="O15:T15"/>
    <mergeCell ref="A16:B16"/>
    <mergeCell ref="O16:T16"/>
    <mergeCell ref="A1:V1"/>
    <mergeCell ref="A4:A5"/>
    <mergeCell ref="B4:B5"/>
    <mergeCell ref="C4:N4"/>
    <mergeCell ref="O4:R4"/>
    <mergeCell ref="S4:S5"/>
    <mergeCell ref="T4:T5"/>
    <mergeCell ref="U4:W5"/>
    <mergeCell ref="A3:L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2017-01-27T08:23:00Z</cp:lastPrinted>
  <dcterms:created xsi:type="dcterms:W3CDTF">2009-11-09T08:26:21Z</dcterms:created>
  <dcterms:modified xsi:type="dcterms:W3CDTF">2020-06-15T09:54:42Z</dcterms:modified>
  <cp:category/>
  <cp:version/>
  <cp:contentType/>
  <cp:contentStatus/>
</cp:coreProperties>
</file>