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887" activeTab="0"/>
  </bookViews>
  <sheets>
    <sheet name="Biológiatanár közös rész" sheetId="1" r:id="rId1"/>
    <sheet name="Természetismeret-környtantanár" sheetId="2" r:id="rId2"/>
    <sheet name="Biológiatanár általános iskolai" sheetId="3" r:id="rId3"/>
    <sheet name="Biolgiatanár középiskolai" sheetId="4" r:id="rId4"/>
    <sheet name="Biológiatanár köt.vál.tárgyak" sheetId="5" r:id="rId5"/>
    <sheet name="segédtábla" sheetId="6" state="hidden" r:id="rId6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_xlnm.Print_Area" localSheetId="3">'Biolgiatanár középiskolai'!$A$3:$N$63</definedName>
    <definedName name="_xlnm.Print_Area" localSheetId="2">'Biológiatanár általános iskolai'!$A$3:$N$39</definedName>
    <definedName name="_xlnm.Print_Area" localSheetId="4">'Biológiatanár köt.vál.tárgyak'!$A$3:$N$21</definedName>
    <definedName name="_xlnm.Print_Area" localSheetId="0">'Biológiatanár közös rész'!$A$3:$N$70</definedName>
    <definedName name="_xlnm.Print_Area" localSheetId="1">'Természetismeret-környtantanár'!$A$3:$N$83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<sst xmlns="http://schemas.openxmlformats.org/spreadsheetml/2006/main" count="1243" uniqueCount="568">
  <si>
    <t>Tantárgy</t>
  </si>
  <si>
    <t>Kód</t>
  </si>
  <si>
    <t>Előfeltétel I.</t>
  </si>
  <si>
    <t>Előfeltétel II.</t>
  </si>
  <si>
    <t>Tantárgyfelelős</t>
  </si>
  <si>
    <t>Értékelés</t>
  </si>
  <si>
    <t>Előfeltételek</t>
  </si>
  <si>
    <t>Kritérium tárgyak (0 kredit)</t>
  </si>
  <si>
    <t>Előfeltétel III.</t>
  </si>
  <si>
    <t>ÖSSZESEN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</si>
  <si>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</si>
  <si>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</si>
  <si>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</si>
  <si>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</si>
  <si>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</si>
  <si>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</si>
  <si>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</si>
  <si>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</si>
  <si>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</si>
  <si>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</si>
  <si>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</si>
  <si>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</si>
  <si>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</si>
  <si>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</si>
  <si>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</si>
  <si>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</si>
  <si>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</si>
  <si>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</si>
  <si>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</si>
  <si>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Óra</t>
  </si>
  <si>
    <t>Kr.</t>
  </si>
  <si>
    <t>Ért.</t>
  </si>
  <si>
    <t>x</t>
  </si>
  <si>
    <t>e</t>
  </si>
  <si>
    <t>összes kontaktóra</t>
  </si>
  <si>
    <t>összes kredit</t>
  </si>
  <si>
    <t>összes kollokvium</t>
  </si>
  <si>
    <t>gx5t1t01</t>
  </si>
  <si>
    <t>Modulzáró (2 kredit)</t>
  </si>
  <si>
    <t>Szakterületi záróvizsga</t>
  </si>
  <si>
    <t>Szaktárgyi tanítás (4 kredit)</t>
  </si>
  <si>
    <t>Összefüggő egyéni gyakorlatot kísérő szakos szeminárium 2</t>
  </si>
  <si>
    <t>Összefüggő egyéni gyakorlatot kísérő szakos szeminárium 1</t>
  </si>
  <si>
    <t>összes előírt kredit</t>
  </si>
  <si>
    <t>Weiszburg Tamás</t>
  </si>
  <si>
    <t>Szalay Luca</t>
  </si>
  <si>
    <t xml:space="preserve"> </t>
  </si>
  <si>
    <t>gy</t>
  </si>
  <si>
    <t>ea</t>
  </si>
  <si>
    <t>lgy</t>
  </si>
  <si>
    <t>kon</t>
  </si>
  <si>
    <t>e = erős</t>
  </si>
  <si>
    <t>gy = gyenge</t>
  </si>
  <si>
    <t>t = társfelvétel</t>
  </si>
  <si>
    <t>K = kollokvium</t>
  </si>
  <si>
    <t>CK = C tipusú kollokvium</t>
  </si>
  <si>
    <t>Gyj = gyakorlati jegy</t>
  </si>
  <si>
    <t>x = tárgy mintatantervi helye</t>
  </si>
  <si>
    <t>kv = kötelezően választható tárgy helye</t>
  </si>
  <si>
    <t>Szakmódszertan (6 kredit)</t>
  </si>
  <si>
    <t>(x)</t>
  </si>
  <si>
    <t>A tárgyak helye az ajánlott (legkorábbi) szemesztert jelöli.</t>
  </si>
  <si>
    <t>Szaktárgyi tanítási gyakorlat</t>
  </si>
  <si>
    <r>
      <t xml:space="preserve">Vastag </t>
    </r>
    <r>
      <rPr>
        <b/>
        <sz val="10"/>
        <rFont val="Arial"/>
        <family val="2"/>
      </rPr>
      <t>(x)</t>
    </r>
    <r>
      <rPr>
        <sz val="10"/>
        <rFont val="Arial"/>
        <family val="2"/>
      </rPr>
      <t xml:space="preserve"> jelzi a tárgy alternatív helyét.</t>
    </r>
  </si>
  <si>
    <t>Megjegyzés a 11 féléves képzéshez:</t>
  </si>
  <si>
    <t>Középiskolai (12 félév) 7-12 félév és vegyes (11 félév) 7-11 félév</t>
  </si>
  <si>
    <t>Kötelezően választható tárgyak listája</t>
  </si>
  <si>
    <t>Általános iskolai (10 félév) 7-10 félév és vegyes (11 félév) 7-11 félév</t>
  </si>
  <si>
    <t>Közös rész</t>
  </si>
  <si>
    <t>biokrib17ga</t>
  </si>
  <si>
    <t>Biológia kritériumtárgy</t>
  </si>
  <si>
    <t>Pogány Ákos</t>
  </si>
  <si>
    <t>kemkrik17va</t>
  </si>
  <si>
    <t>Kémia kritériumtárgy</t>
  </si>
  <si>
    <t>Zsély István Gyula</t>
  </si>
  <si>
    <t>Szakmai alapozó ismeretek</t>
  </si>
  <si>
    <t>bb5t1101</t>
  </si>
  <si>
    <t xml:space="preserve">Általános kémia EA </t>
  </si>
  <si>
    <t>bb5t1200</t>
  </si>
  <si>
    <t xml:space="preserve">Szerves kémia EA </t>
  </si>
  <si>
    <t>IKT eszközök az oktatásban</t>
  </si>
  <si>
    <t>Földtudományi alapok EA</t>
  </si>
  <si>
    <t>Gy(5)</t>
  </si>
  <si>
    <t>K(5)</t>
  </si>
  <si>
    <t>Magyarfalvi Gábor</t>
  </si>
  <si>
    <t>Hudecz Ferenc</t>
  </si>
  <si>
    <t>Kalapos Tibor</t>
  </si>
  <si>
    <t xml:space="preserve">Sejttan EA </t>
  </si>
  <si>
    <t>Az állatok szervezete EA</t>
  </si>
  <si>
    <t>bb5t1400</t>
  </si>
  <si>
    <t>Az ember szervezete EA</t>
  </si>
  <si>
    <t>bb5t4200</t>
  </si>
  <si>
    <t>Az állatok szervezete GY</t>
  </si>
  <si>
    <t>bb5t4300</t>
  </si>
  <si>
    <t>Állatismeret - I. GY</t>
  </si>
  <si>
    <t>bb5t4400</t>
  </si>
  <si>
    <t>Állatismeret - II. GY</t>
  </si>
  <si>
    <t>A növények szervezete  EA</t>
  </si>
  <si>
    <t>bb5t4301</t>
  </si>
  <si>
    <t>A növények szervezete  GY</t>
  </si>
  <si>
    <t>Mikológia EA</t>
  </si>
  <si>
    <t>bb5t4500</t>
  </si>
  <si>
    <t>Mikológia GY</t>
  </si>
  <si>
    <t>bb5t4302</t>
  </si>
  <si>
    <t>Növény- és gombaismeret - I. GY</t>
  </si>
  <si>
    <t>bb5t4401</t>
  </si>
  <si>
    <t>Növény- és gombaismeret - II. GY</t>
  </si>
  <si>
    <t>Humánbiológia EA</t>
  </si>
  <si>
    <t>Humánbiológia GY</t>
  </si>
  <si>
    <t>bb5t1500</t>
  </si>
  <si>
    <t>Ökológiai alapismeretek EA</t>
  </si>
  <si>
    <t>Etológia EA</t>
  </si>
  <si>
    <t>Lőw Péter</t>
  </si>
  <si>
    <t>Farkas János</t>
  </si>
  <si>
    <t>Vági Pál</t>
  </si>
  <si>
    <t>Kósa Annamária</t>
  </si>
  <si>
    <t>Kovács M. Gábor</t>
  </si>
  <si>
    <t>Knapp Dániel</t>
  </si>
  <si>
    <t>Tóth Zoltán</t>
  </si>
  <si>
    <t>Zsákai Annamária</t>
  </si>
  <si>
    <t>Pongrácz Péter</t>
  </si>
  <si>
    <t>t</t>
  </si>
  <si>
    <t>Állat- és növényismeret évközi terepgyakorlat (őszi – 6 napos)</t>
  </si>
  <si>
    <t>Állat- és növényismeret évközi terepgyakorlat (tavaszi – 6 napos)</t>
  </si>
  <si>
    <t>bb5t1301</t>
  </si>
  <si>
    <t>Biokémia és molekuláris biológia I. EA</t>
  </si>
  <si>
    <t>bb5t1403</t>
  </si>
  <si>
    <t xml:space="preserve">Biokémia és molekuláris biológia II. EA </t>
  </si>
  <si>
    <t>Mikrobiológia EA</t>
  </si>
  <si>
    <t>bb5t1501</t>
  </si>
  <si>
    <t>Természetvédelmi biológia EA</t>
  </si>
  <si>
    <t>Természetvédelem terepgyakorlat (3 napos)</t>
  </si>
  <si>
    <t>Evolúcióbiológia EA</t>
  </si>
  <si>
    <t>Egészségtan</t>
  </si>
  <si>
    <t>bb5t1702</t>
  </si>
  <si>
    <t>Bioetika EA</t>
  </si>
  <si>
    <t>Venekei István</t>
  </si>
  <si>
    <t>Tóth Erika</t>
  </si>
  <si>
    <t>Standovár Tibor</t>
  </si>
  <si>
    <t>Szathmáry Eörs</t>
  </si>
  <si>
    <t>Gy(3)</t>
  </si>
  <si>
    <t>A biológia tanításának elmélete</t>
  </si>
  <si>
    <t>Biológia a közoktatásban</t>
  </si>
  <si>
    <t>bb5t8500</t>
  </si>
  <si>
    <t>Tantermi demonstrációs gyakorlatok</t>
  </si>
  <si>
    <t>bb5t8600</t>
  </si>
  <si>
    <t>A biológia tanításának gyakorlata</t>
  </si>
  <si>
    <t>Kriska György</t>
  </si>
  <si>
    <t>Biogeográfia EA</t>
  </si>
  <si>
    <t>Hidrobiológia EA</t>
  </si>
  <si>
    <t>Genetika EA</t>
  </si>
  <si>
    <t>Élettan – I. EA</t>
  </si>
  <si>
    <t>Élettan – II. EA</t>
  </si>
  <si>
    <t>bb5t1603</t>
  </si>
  <si>
    <t>Immunológia EA</t>
  </si>
  <si>
    <t>Növényismeret és rendszertan EA</t>
  </si>
  <si>
    <t>Állatismeret és rendszertan EA</t>
  </si>
  <si>
    <t>Török Júlia</t>
  </si>
  <si>
    <t>Vellai Tibor</t>
  </si>
  <si>
    <t>Fodor Ferenc</t>
  </si>
  <si>
    <t>Hajnik Tünde</t>
  </si>
  <si>
    <t>Erdei Anna</t>
  </si>
  <si>
    <t>Podani János</t>
  </si>
  <si>
    <t>Az általános iskolai biológia tanítása</t>
  </si>
  <si>
    <t>Szakmai törzsanyag (14 kredit)</t>
  </si>
  <si>
    <t>Szakfelelős: Dr.Standovár Tibor</t>
  </si>
  <si>
    <t>bb5t1801</t>
  </si>
  <si>
    <t>Az önálló képzési szakasz ismeretkörei (18 kredit)</t>
  </si>
  <si>
    <t xml:space="preserve">     Biológiát alapozó ismeretek (41 kredit)</t>
  </si>
  <si>
    <t>bb5t8701</t>
  </si>
  <si>
    <t>bb5t1080</t>
  </si>
  <si>
    <t>bb5t8101</t>
  </si>
  <si>
    <t>bb5t5110</t>
  </si>
  <si>
    <t>bb5t5120</t>
  </si>
  <si>
    <t>Szakmódszertan (2 kredit)</t>
  </si>
  <si>
    <t>Biostatisztika</t>
  </si>
  <si>
    <t>bb5t2x00</t>
  </si>
  <si>
    <t>Biológia feladatok megoldása GY</t>
  </si>
  <si>
    <t>bb5t4900</t>
  </si>
  <si>
    <t>Élettan GY</t>
  </si>
  <si>
    <t>Tárnok Krisztián</t>
  </si>
  <si>
    <t>Solti Ádám</t>
  </si>
  <si>
    <t>bb5t4x00</t>
  </si>
  <si>
    <t>Növényélettan GY</t>
  </si>
  <si>
    <t>bb5t5700</t>
  </si>
  <si>
    <t>Biokémia szeminárium</t>
  </si>
  <si>
    <t>Kovács Mihály</t>
  </si>
  <si>
    <t>bb5t4801</t>
  </si>
  <si>
    <t>Nyitray László</t>
  </si>
  <si>
    <t>bb5t4802</t>
  </si>
  <si>
    <t>Genetika  GY</t>
  </si>
  <si>
    <t>bb5t4901</t>
  </si>
  <si>
    <t>Mikrobiológia és biotechnológia GY</t>
  </si>
  <si>
    <t>Vajna Balázs</t>
  </si>
  <si>
    <t>Alkalmazott növénybiológia és mikológia EA</t>
  </si>
  <si>
    <t>hasznbnb17em</t>
  </si>
  <si>
    <t>Haszonnövények biológiája EA</t>
  </si>
  <si>
    <t>Solymosi Katalin</t>
  </si>
  <si>
    <t>Neurobiológia EA</t>
  </si>
  <si>
    <t>Schlett Katalin</t>
  </si>
  <si>
    <t>szabiohb17em</t>
  </si>
  <si>
    <t>Szabályozásbiológia EA</t>
  </si>
  <si>
    <t>Világi Ildikó</t>
  </si>
  <si>
    <t>molsbigb17em</t>
  </si>
  <si>
    <t>Molekuláris sejtbiológia EA</t>
  </si>
  <si>
    <t>karnovsb17em</t>
  </si>
  <si>
    <t>A Kápát-medence növényvilága EA</t>
  </si>
  <si>
    <t>karallsb17em</t>
  </si>
  <si>
    <t>A Kárpát-medence állatvilága EA</t>
  </si>
  <si>
    <t>visokosb17em</t>
  </si>
  <si>
    <t>Viselkedésökológia EA</t>
  </si>
  <si>
    <t>Török János</t>
  </si>
  <si>
    <t>ferimmmb17em</t>
  </si>
  <si>
    <t>Fertőzések immunológiája EA</t>
  </si>
  <si>
    <t>Bajtay Zsuzsa</t>
  </si>
  <si>
    <t>Az ember embrionális fejlődése EA</t>
  </si>
  <si>
    <t>Molnár Kinga</t>
  </si>
  <si>
    <t>bb5t1907</t>
  </si>
  <si>
    <t>Természettudomány és társadalom EA</t>
  </si>
  <si>
    <t>teljesítendő kredit</t>
  </si>
  <si>
    <t>Kötelezően választható tárgyak: teljesítendő 23 kredit, melyből minimum 4 tárgy (12 kredit) gyakorlat</t>
  </si>
  <si>
    <t>A kötelezően választható tárgyak az előírt szemeszternél korábban is elvégezhetők.</t>
  </si>
  <si>
    <t>bb5t8702</t>
  </si>
  <si>
    <t>A középiskolai biológia tanítása</t>
  </si>
  <si>
    <t>bb5t10x0</t>
  </si>
  <si>
    <t>bb5t8x00</t>
  </si>
  <si>
    <t>Gy(2)</t>
  </si>
  <si>
    <t>CK(5)</t>
  </si>
  <si>
    <t>- Halvány (x) jelzi a tárgy helyét, ha eltér a 12 félévestől.</t>
  </si>
  <si>
    <t>- Halvány (x) jelzi a tárgy helyét, ha eltér a 10 félévestől.</t>
  </si>
  <si>
    <r>
      <t>Biokémia  GY</t>
    </r>
    <r>
      <rPr>
        <sz val="10"/>
        <rFont val="Arial"/>
        <family val="2"/>
      </rPr>
      <t>.</t>
    </r>
  </si>
  <si>
    <t>- A kötelezően választható tárgyak a 9. félévig teljesítendők.</t>
  </si>
  <si>
    <t>ikteszi18go</t>
  </si>
  <si>
    <t>sejttab18eo</t>
  </si>
  <si>
    <t>allszeb18eo</t>
  </si>
  <si>
    <t>novszeb18eo</t>
  </si>
  <si>
    <t>mikolob18eo</t>
  </si>
  <si>
    <t>biogeob18eo</t>
  </si>
  <si>
    <t>hidrobb18eo</t>
  </si>
  <si>
    <t>genetib18eo</t>
  </si>
  <si>
    <t>terepob18to</t>
  </si>
  <si>
    <t>tereptb18to</t>
  </si>
  <si>
    <t>terterb18to</t>
  </si>
  <si>
    <t>novisrb18eo</t>
  </si>
  <si>
    <t>allisrb18eo</t>
  </si>
  <si>
    <t>biotanb18eo</t>
  </si>
  <si>
    <t>biokozb18go</t>
  </si>
  <si>
    <t>humbiob18eo</t>
  </si>
  <si>
    <t>humbiob18go</t>
  </si>
  <si>
    <t>mikrobb18eo</t>
  </si>
  <si>
    <t>evolbib18eo</t>
  </si>
  <si>
    <t>novel1b18eo</t>
  </si>
  <si>
    <t>elett1b18eo</t>
  </si>
  <si>
    <t>elett2b18eo</t>
  </si>
  <si>
    <t>egesztb18eo</t>
  </si>
  <si>
    <t>biostab18go</t>
  </si>
  <si>
    <t>embembb18eo</t>
  </si>
  <si>
    <t>tenbiob18eo</t>
  </si>
  <si>
    <t>Tengerbiológia EA</t>
  </si>
  <si>
    <t>spmieub18eo</t>
  </si>
  <si>
    <t>Szimbionta és patogén mikroeukarióták EA</t>
  </si>
  <si>
    <t>szakepb18go</t>
  </si>
  <si>
    <t>Számítógépes képfeldolgozás GY</t>
  </si>
  <si>
    <t>gentecb18eo</t>
  </si>
  <si>
    <t>A géntechnológia alapjai EA</t>
  </si>
  <si>
    <t>fejtumb18eo</t>
  </si>
  <si>
    <t>Fejezetek a tumorbiológiából EA</t>
  </si>
  <si>
    <t>biokegb18eo</t>
  </si>
  <si>
    <t>Biológiai oktatási formák elmélete és gyakorlata EA</t>
  </si>
  <si>
    <t>agykutb18eo</t>
  </si>
  <si>
    <t>Az agykutatás izgalmas kérdései EA</t>
  </si>
  <si>
    <t>kutyevb18eo</t>
  </si>
  <si>
    <t>Kutyafélék evolúciója EA</t>
  </si>
  <si>
    <t>komevob18eo</t>
  </si>
  <si>
    <t>A kommunikáció evolúciója EA</t>
  </si>
  <si>
    <t>ossregb18eo</t>
  </si>
  <si>
    <t>Őssejtek és regeneráció EA</t>
  </si>
  <si>
    <t>immalab18eo</t>
  </si>
  <si>
    <t>Az immunológia alapjai EA</t>
  </si>
  <si>
    <t>novtorb18eo</t>
  </si>
  <si>
    <t>Kenyér és ópium - a növények hatása történelmünkre EA</t>
  </si>
  <si>
    <t>novextb18go</t>
  </si>
  <si>
    <t>Vadon élő növények ex situ természetvédelme GY</t>
  </si>
  <si>
    <t>novfotb18go</t>
  </si>
  <si>
    <t>A növényfotózás és digitális képfeldolgozás alapjai GY</t>
  </si>
  <si>
    <t>ujtermb18go</t>
  </si>
  <si>
    <t>Az új természettudományos eredmények bemutatása a középiskolai oktatásban GY</t>
  </si>
  <si>
    <t>Tárgy angol megnevezése</t>
  </si>
  <si>
    <t>Marine biology L</t>
  </si>
  <si>
    <t>Symbionts and pathogens among microeukaryotes</t>
  </si>
  <si>
    <t>Computer assisted Image Analysis PR</t>
  </si>
  <si>
    <t>Basics of Gene Technology</t>
  </si>
  <si>
    <t>Evolution of Canidae L</t>
  </si>
  <si>
    <t>Evolution of Communication L</t>
  </si>
  <si>
    <t>Bread and opium - effects of plants on our history</t>
  </si>
  <si>
    <t>Ex situ conservation of wild plant species PR</t>
  </si>
  <si>
    <t>Introduction to plant photography and image processing</t>
  </si>
  <si>
    <t>Microbiology L</t>
  </si>
  <si>
    <t>Plant Physiology I. L</t>
  </si>
  <si>
    <t>Immunology</t>
  </si>
  <si>
    <t>Tasks in biology teaching</t>
  </si>
  <si>
    <t>Physiology practice</t>
  </si>
  <si>
    <t>Plant Physiology Practice</t>
  </si>
  <si>
    <t xml:space="preserve">Practical introduction to Biochemistry </t>
  </si>
  <si>
    <t>Biochemistry practical</t>
  </si>
  <si>
    <t>Genetic Practice</t>
  </si>
  <si>
    <t>Microbiology and biotechnology</t>
  </si>
  <si>
    <t>Applied botany and mycology L</t>
  </si>
  <si>
    <t>Biology of crops L</t>
  </si>
  <si>
    <t>Neurobiology L</t>
  </si>
  <si>
    <t>Regulatory biology L</t>
  </si>
  <si>
    <t>Molecular Cell Biology L</t>
  </si>
  <si>
    <t>Vegetation of the Carpathian Basin L</t>
  </si>
  <si>
    <t>Fauna of the Carpathian Basin L</t>
  </si>
  <si>
    <t>Behavioural Ecology L</t>
  </si>
  <si>
    <t>Infectional Immunology L</t>
  </si>
  <si>
    <t>Science and society</t>
  </si>
  <si>
    <t>Biology teaching in grammar school</t>
  </si>
  <si>
    <t>Subject Area Exam</t>
  </si>
  <si>
    <t>Biology teaching practice</t>
  </si>
  <si>
    <t>Subject-specific Teaching Support Seminar 1</t>
  </si>
  <si>
    <t>Subject-specific Teaching Support Seminar 2</t>
  </si>
  <si>
    <t>Biology teaching in primary school</t>
  </si>
  <si>
    <t xml:space="preserve">Biology teaching practice </t>
  </si>
  <si>
    <t>Information technological tools in education P</t>
  </si>
  <si>
    <t>Cell Biology L</t>
  </si>
  <si>
    <t>Animal anatomy L</t>
  </si>
  <si>
    <t>Plant anatomy L</t>
  </si>
  <si>
    <t>Mycology L</t>
  </si>
  <si>
    <t>Biogeography L</t>
  </si>
  <si>
    <t>Hydrobiology L</t>
  </si>
  <si>
    <t>Genetics L</t>
  </si>
  <si>
    <t>Diversity of animals and plants field practical (autumn – 6 days)</t>
  </si>
  <si>
    <t>Diversity of animals and plants field practical (spring – 6 days)</t>
  </si>
  <si>
    <t>Nature conservation field practical (3 days)</t>
  </si>
  <si>
    <t>Plant systematics L</t>
  </si>
  <si>
    <t>Systematic zoology L</t>
  </si>
  <si>
    <t>Theory of Biology Teaching L</t>
  </si>
  <si>
    <t>Biology in Public Education P</t>
  </si>
  <si>
    <t>Human biology L</t>
  </si>
  <si>
    <t>Human biology p</t>
  </si>
  <si>
    <t>Evolutionary biology L</t>
  </si>
  <si>
    <t>Physiology I. L</t>
  </si>
  <si>
    <t>Physiology II. L</t>
  </si>
  <si>
    <t>Healthcare L</t>
  </si>
  <si>
    <t>Biostatistics P</t>
  </si>
  <si>
    <t>Human embriogenesis L</t>
  </si>
  <si>
    <t>Török Júlia Katalin</t>
  </si>
  <si>
    <t>Pálfia Zsolt</t>
  </si>
  <si>
    <t>Karkus Zsolt</t>
  </si>
  <si>
    <t>Gácsi Márta</t>
  </si>
  <si>
    <t>Papp László</t>
  </si>
  <si>
    <t>Presenting new scientific findings in secondary education P</t>
  </si>
  <si>
    <t>Basics of Immunology</t>
  </si>
  <si>
    <t>Stem cells and regeneration L</t>
  </si>
  <si>
    <t>Highlights in neurobiology</t>
  </si>
  <si>
    <t>Theory and practice of teaching biology</t>
  </si>
  <si>
    <t>Chapters in tumor biology L</t>
  </si>
  <si>
    <t>Biology criterion course</t>
  </si>
  <si>
    <t>Criterion class in Chemistry</t>
  </si>
  <si>
    <t>General Chemistry, lecture</t>
  </si>
  <si>
    <t>Organic chemistry</t>
  </si>
  <si>
    <t>The system Earth, a global view</t>
  </si>
  <si>
    <t>Animal anatomy PR</t>
  </si>
  <si>
    <t>Human functional anatomy</t>
  </si>
  <si>
    <t>Animal diversity - I. p.</t>
  </si>
  <si>
    <t>Animal diversity - II. p.</t>
  </si>
  <si>
    <t>The organization of the plant body</t>
  </si>
  <si>
    <t xml:space="preserve">Mycology </t>
  </si>
  <si>
    <t>Plant and fungal diversity seminar</t>
  </si>
  <si>
    <t>Fundamentals of ecology</t>
  </si>
  <si>
    <t>Ethology</t>
  </si>
  <si>
    <t>Biochemistry and molecular biology I EA</t>
  </si>
  <si>
    <t>Conservation biology</t>
  </si>
  <si>
    <t>Bioethics</t>
  </si>
  <si>
    <t>Demonstration practices in classroom</t>
  </si>
  <si>
    <t>Practice of biology teaching</t>
  </si>
  <si>
    <t>Miklósi Ádám</t>
  </si>
  <si>
    <t>Varga Máté</t>
  </si>
  <si>
    <t>Rudnóy Szabolcs</t>
  </si>
  <si>
    <t>Böddi Béla</t>
  </si>
  <si>
    <t>kv</t>
  </si>
  <si>
    <t>A középiskolai biológiatanároknak előírt 23 kötelezően választható kredit ebből a blokkból nem teljesíthető.</t>
  </si>
  <si>
    <r>
      <t xml:space="preserve">Növényélettan </t>
    </r>
    <r>
      <rPr>
        <b/>
        <sz val="10"/>
        <rFont val="Arial"/>
        <family val="2"/>
      </rPr>
      <t>–</t>
    </r>
    <r>
      <rPr>
        <sz val="10"/>
        <rFont val="Arial"/>
        <family val="2"/>
      </rPr>
      <t xml:space="preserve"> I. EA</t>
    </r>
  </si>
  <si>
    <t>Az önálló képzési szakasz ismeretkörei (23 kredit)</t>
  </si>
  <si>
    <t>Általános iskolai (10 félév) és vegyes (11 félév)</t>
  </si>
  <si>
    <t>Szakfelelős: Dr.Weiszburg Tamás</t>
  </si>
  <si>
    <t>ktanmatkra17ga</t>
  </si>
  <si>
    <t xml:space="preserve">Matematika kritérium </t>
  </si>
  <si>
    <t>Bánréviné Finta Viktória</t>
  </si>
  <si>
    <t>Criterion Course in Mathematics</t>
  </si>
  <si>
    <t>ktanfizkra17ga</t>
  </si>
  <si>
    <t xml:space="preserve">Fizika kritérium </t>
  </si>
  <si>
    <t>Criterion Course in Physics</t>
  </si>
  <si>
    <t>(t)</t>
  </si>
  <si>
    <t>Róka András</t>
  </si>
  <si>
    <t>ktanbevkta17ea</t>
  </si>
  <si>
    <t>Bevezetés a környezettudományba</t>
  </si>
  <si>
    <t>Takács-Sánta András</t>
  </si>
  <si>
    <t>Introduction to the Environmental Science</t>
  </si>
  <si>
    <t>ft1matfol1m17ea</t>
  </si>
  <si>
    <t>Matematika 1 (Elemi analízis 1)</t>
  </si>
  <si>
    <t>Csomós Petra</t>
  </si>
  <si>
    <t>Mathematics 1 (Elementary Analysis 1)</t>
  </si>
  <si>
    <t>ktanmat1m17ga</t>
  </si>
  <si>
    <t>Matematika 1 gyakorlat</t>
  </si>
  <si>
    <t>Mathematics 1. practice</t>
  </si>
  <si>
    <t>ktanmeteog17ea</t>
  </si>
  <si>
    <t xml:space="preserve">Meteorológia előadás </t>
  </si>
  <si>
    <t>Bartholy Judit</t>
  </si>
  <si>
    <t>Meteorology</t>
  </si>
  <si>
    <t>ktanbevfi1f17ea</t>
  </si>
  <si>
    <t>Bevezetés a fizikába 1 előadás</t>
  </si>
  <si>
    <t>Csanád Máté</t>
  </si>
  <si>
    <t>Introduction to Physics 1. (lecture)</t>
  </si>
  <si>
    <t>ktanbevfi1f17ga</t>
  </si>
  <si>
    <t>Bevezetés a fizikába 1 gyakorlat</t>
  </si>
  <si>
    <t>Introduction to Physics 1. (practice)</t>
  </si>
  <si>
    <t>ktanbevfi2f17ea</t>
  </si>
  <si>
    <t>Bevezetés a fizikába 2 előadás</t>
  </si>
  <si>
    <t>Introduction to Physics 2. (lecture)</t>
  </si>
  <si>
    <t>ktanbevfi2f17ga</t>
  </si>
  <si>
    <t xml:space="preserve">Bevezetés a fizikába 2. gyakorlat </t>
  </si>
  <si>
    <t>Introduction to Physics 2. (practice)</t>
  </si>
  <si>
    <t>ktangeol1g17ea</t>
  </si>
  <si>
    <t xml:space="preserve">Geológiai alapok 1. </t>
  </si>
  <si>
    <t>Szabó Csaba</t>
  </si>
  <si>
    <t>Basic Geology</t>
  </si>
  <si>
    <t>ft1matglg0m17ga</t>
  </si>
  <si>
    <t>Matematika geológusoknak</t>
  </si>
  <si>
    <t>Havasi Ágnes</t>
  </si>
  <si>
    <t>Mathematics for geologists</t>
  </si>
  <si>
    <t>Basics of Mineralogy</t>
  </si>
  <si>
    <t>Kis Annamária</t>
  </si>
  <si>
    <t>Mineralogy practice for teacher candidates</t>
  </si>
  <si>
    <t>asvanytgyg18to</t>
  </si>
  <si>
    <t>Ásványtan terepgyakorlat</t>
  </si>
  <si>
    <t>Mineralogy field work</t>
  </si>
  <si>
    <t>foltermia18go</t>
  </si>
  <si>
    <t>Földrajz a természetismeretben</t>
  </si>
  <si>
    <t>Angyal Zsuzsanna</t>
  </si>
  <si>
    <t>Geography in natural history</t>
  </si>
  <si>
    <t>ktangeol2g17ga</t>
  </si>
  <si>
    <t xml:space="preserve">Geológiai alapok 2. </t>
  </si>
  <si>
    <t>Szente István</t>
  </si>
  <si>
    <t>Basic geology 2.</t>
  </si>
  <si>
    <t>ktanalkel1k18la</t>
  </si>
  <si>
    <t>Alapozó kémiai laborgyakorlat</t>
  </si>
  <si>
    <t>Basic Chemical Laboratory practice</t>
  </si>
  <si>
    <t>Szakmány György</t>
  </si>
  <si>
    <t>Sági Tamás</t>
  </si>
  <si>
    <t>ktankkemk17ea</t>
  </si>
  <si>
    <t>Környezetkémia</t>
  </si>
  <si>
    <t>Salma Imre</t>
  </si>
  <si>
    <t>Environmental Chemistry</t>
  </si>
  <si>
    <t>termkisera18lo</t>
  </si>
  <si>
    <t>Természetismereti kísérlettervezés</t>
  </si>
  <si>
    <t>Laboratory experimentes in natural history</t>
  </si>
  <si>
    <t>ktangisg17ga</t>
  </si>
  <si>
    <t>Térképismeret és geoinformációs rendszerek</t>
  </si>
  <si>
    <t>Kovács Béla</t>
  </si>
  <si>
    <t>Map Skills and Geo-Information Systems practice</t>
  </si>
  <si>
    <t>ktangloboka17ea</t>
  </si>
  <si>
    <t>Globális ökológia</t>
  </si>
  <si>
    <t>Global Ecology</t>
  </si>
  <si>
    <t>kompltgyaka18to</t>
  </si>
  <si>
    <t>Komplex terepgyakorlat</t>
  </si>
  <si>
    <t>Interdisciplinary field trip</t>
  </si>
  <si>
    <t>aa5t4001</t>
  </si>
  <si>
    <t>Regionális helyismeret</t>
  </si>
  <si>
    <t>Regional space knowledge</t>
  </si>
  <si>
    <t>aa5t1060</t>
  </si>
  <si>
    <t>Regionális természetismeret 1</t>
  </si>
  <si>
    <t>Regional natural history 1.</t>
  </si>
  <si>
    <t>ktantkvaa17ga</t>
  </si>
  <si>
    <t xml:space="preserve">A természet- és környezetvédelem alapjai gyakorlat </t>
  </si>
  <si>
    <t>Basic of nature and environmental protection practice</t>
  </si>
  <si>
    <t>aa5t2060</t>
  </si>
  <si>
    <t>Regionális természetismeret 2</t>
  </si>
  <si>
    <t>Regional natural history 2.</t>
  </si>
  <si>
    <t>Visnovicz Márton</t>
  </si>
  <si>
    <t>Informatics</t>
  </si>
  <si>
    <t>Szakmódszertan (8 kredit)</t>
  </si>
  <si>
    <t>pa5t1001</t>
  </si>
  <si>
    <t>A természetismeret-környezettan tanítás módszertana 1 ea. (természetismeret)</t>
  </si>
  <si>
    <t>Teaching methology of  natural sciences and environmental science 1. (lecture)</t>
  </si>
  <si>
    <t>pa5t2001</t>
  </si>
  <si>
    <t>A természetismeret-környezettan tanítás módszertana 1 gyak. (természetismeret)</t>
  </si>
  <si>
    <t>Teaching methology of  natural sciences and environmental science 1.  (practice)</t>
  </si>
  <si>
    <t>pa5t1002</t>
  </si>
  <si>
    <t>A természetismeret-környezettan tanítás módszertana 2 ea. (környezettan)</t>
  </si>
  <si>
    <t>Teaching methology of  natural sciences and environmental science 2. (lecture)</t>
  </si>
  <si>
    <t>pa5t2002</t>
  </si>
  <si>
    <t>A természetismeret-környezettan tanítás módszertana 2 gyak. (környezettan)</t>
  </si>
  <si>
    <t>Teaching methology of  natural sciences and environmental science 2. (practice)</t>
  </si>
  <si>
    <t>aa5t0z41</t>
  </si>
  <si>
    <t>pa5t6001</t>
  </si>
  <si>
    <t>Natural sciences and environmental science teaching practice</t>
  </si>
  <si>
    <t>pa5t6002</t>
  </si>
  <si>
    <t>pa5t6003</t>
  </si>
  <si>
    <t>DK = D típusú kollokvium</t>
  </si>
  <si>
    <t>aa5t1050</t>
  </si>
  <si>
    <t>A társadalmi-gazdasági tér folyamatai</t>
  </si>
  <si>
    <t>ag5t2602</t>
  </si>
  <si>
    <t>Környezeti ásványtan és szilárd hulladékok</t>
  </si>
  <si>
    <t>aa5t2024</t>
  </si>
  <si>
    <t>Földtudományi szintézis</t>
  </si>
  <si>
    <t>aa5t4023</t>
  </si>
  <si>
    <t>Földtudományok a terepen</t>
  </si>
  <si>
    <t>ktantechnk17ea</t>
  </si>
  <si>
    <t xml:space="preserve">Környezettechnológia előadás </t>
  </si>
  <si>
    <t>ktankfizf17ea</t>
  </si>
  <si>
    <t xml:space="preserve">Környezetfizika előadás </t>
  </si>
  <si>
    <t>ktankfiz1f17la</t>
  </si>
  <si>
    <t>Környezetfizika laborgyakorlat 1.</t>
  </si>
  <si>
    <t>ktankjoga17ea</t>
  </si>
  <si>
    <t xml:space="preserve">Környezetjog előadás </t>
  </si>
  <si>
    <t>ktankgazda17ea</t>
  </si>
  <si>
    <t xml:space="preserve">Környezetgazdaságtan előadás </t>
  </si>
  <si>
    <t xml:space="preserve">Távérzékelés </t>
  </si>
  <si>
    <t>taverzekl17ea</t>
  </si>
  <si>
    <t>ktantechnk17la</t>
  </si>
  <si>
    <t>Környezettechnológia laborgyakorlat</t>
  </si>
  <si>
    <t>ktanbecsg17ga</t>
  </si>
  <si>
    <t>Nagyságrendi becslések a földtudományokban</t>
  </si>
  <si>
    <t>(Környezettechnológia előadás)</t>
  </si>
  <si>
    <t>gx5t1002</t>
  </si>
  <si>
    <t>Ásványtan</t>
  </si>
  <si>
    <t xml:space="preserve">     Természettudományos alapozó ismeretek (11 kredit)</t>
  </si>
  <si>
    <t>Választandó a biológiatanár kötelezően választható tárgyak listájából (5 kredit)</t>
  </si>
  <si>
    <r>
      <t xml:space="preserve">Szakmai alapozó ismeretek </t>
    </r>
    <r>
      <rPr>
        <b/>
        <sz val="10"/>
        <rFont val="Arial"/>
        <family val="2"/>
      </rPr>
      <t>(20 kredit)</t>
    </r>
  </si>
  <si>
    <r>
      <t xml:space="preserve">Szakmai törzsanyag </t>
    </r>
    <r>
      <rPr>
        <b/>
        <sz val="10"/>
        <rFont val="Arial"/>
        <family val="2"/>
      </rPr>
      <t>(69 kredit)</t>
    </r>
  </si>
  <si>
    <t>gx5t4002</t>
  </si>
  <si>
    <t>gx5t1003</t>
  </si>
  <si>
    <t>Kőzettan (előadás)</t>
  </si>
  <si>
    <t>gx5t4003</t>
  </si>
  <si>
    <t>Kőzettan (gyakorlat)</t>
  </si>
  <si>
    <t>Petrology (lecture)</t>
  </si>
  <si>
    <t>Petrology (practice)</t>
  </si>
  <si>
    <t>Environmental mineralogy and solid wastes</t>
  </si>
  <si>
    <t>Environmental Law</t>
  </si>
  <si>
    <t>Mikó János</t>
  </si>
  <si>
    <t>Kerekes Sándor</t>
  </si>
  <si>
    <t>Environmental Ecology</t>
  </si>
  <si>
    <t>Environmental physics lecture</t>
  </si>
  <si>
    <t>Kiss Ádám</t>
  </si>
  <si>
    <t>Environmental physics laboratory practice 1.</t>
  </si>
  <si>
    <t>Estimates of magnitude in earth sciences</t>
  </si>
  <si>
    <t>Timár Gábor</t>
  </si>
  <si>
    <t xml:space="preserve">Environmental Technology </t>
  </si>
  <si>
    <t>Kardos Levente</t>
  </si>
  <si>
    <t>Environmental Technology Laboratory Practice</t>
  </si>
  <si>
    <t>Láng Emma</t>
  </si>
  <si>
    <t>Social and economic processes</t>
  </si>
  <si>
    <t>Modern Earth Science Review</t>
  </si>
  <si>
    <t>On site earth science</t>
  </si>
  <si>
    <t>Osztatlan természetismeret-környezettan tanár (2019-től)</t>
  </si>
  <si>
    <t>ktanbktszamg19ga</t>
  </si>
  <si>
    <t>Bevezetés a környezettudományi számításokba</t>
  </si>
  <si>
    <t>Kovács József</t>
  </si>
  <si>
    <t>Basic Calculations in Environmental Sciences</t>
  </si>
  <si>
    <t>Osztatlan biológiatanár képzés (2020-tól)</t>
  </si>
  <si>
    <t>Növényélettan - I. EA</t>
  </si>
  <si>
    <t>alknomb20ea</t>
  </si>
  <si>
    <t>nfotobnb17em</t>
  </si>
  <si>
    <t>Növényi fotobiológia EA</t>
  </si>
  <si>
    <t>Photobiology of plants L</t>
  </si>
  <si>
    <t>neubiob20ea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</si>
</sst>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;;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trike/>
      <sz val="10"/>
      <name val="Arial"/>
      <family val="2"/>
    </font>
    <font>
      <strike/>
      <sz val="9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theme="0" tint="-0.3499799966812134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dotted"/>
    </border>
    <border>
      <left/>
      <right style="thin"/>
      <top style="thin"/>
      <bottom style="thin"/>
    </border>
    <border>
      <left/>
      <right/>
      <top style="thin"/>
      <bottom style="dotted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dotted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dotted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>
        <color indexed="59"/>
      </bottom>
    </border>
    <border>
      <left style="medium"/>
      <right style="medium"/>
      <top style="thin">
        <color indexed="59"/>
      </top>
      <bottom style="thin">
        <color indexed="59"/>
      </bottom>
    </border>
    <border>
      <left style="medium"/>
      <right style="medium"/>
      <top/>
      <bottom/>
    </border>
    <border>
      <left style="medium"/>
      <right style="medium"/>
      <top style="thin">
        <color indexed="59"/>
      </top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2" xfId="64" applyFont="1" applyFill="1" applyBorder="1" applyAlignment="1">
      <alignment vertical="center"/>
      <protection/>
    </xf>
    <xf numFmtId="0" fontId="38" fillId="0" borderId="0" xfId="59">
      <alignment/>
      <protection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/>
    </xf>
    <xf numFmtId="166" fontId="55" fillId="34" borderId="13" xfId="0" applyNumberFormat="1" applyFont="1" applyFill="1" applyBorder="1" applyAlignment="1">
      <alignment horizontal="center" vertical="center"/>
    </xf>
    <xf numFmtId="166" fontId="55" fillId="34" borderId="11" xfId="0" applyNumberFormat="1" applyFont="1" applyFill="1" applyBorder="1" applyAlignment="1">
      <alignment horizontal="center" vertical="center"/>
    </xf>
    <xf numFmtId="166" fontId="55" fillId="34" borderId="10" xfId="0" applyNumberFormat="1" applyFont="1" applyFill="1" applyBorder="1" applyAlignment="1">
      <alignment horizontal="center" vertical="center"/>
    </xf>
    <xf numFmtId="166" fontId="56" fillId="34" borderId="13" xfId="0" applyNumberFormat="1" applyFont="1" applyFill="1" applyBorder="1" applyAlignment="1">
      <alignment horizontal="center" vertical="center"/>
    </xf>
    <xf numFmtId="166" fontId="56" fillId="34" borderId="11" xfId="0" applyNumberFormat="1" applyFont="1" applyFill="1" applyBorder="1" applyAlignment="1">
      <alignment horizontal="center" vertical="center"/>
    </xf>
    <xf numFmtId="166" fontId="56" fillId="34" borderId="10" xfId="0" applyNumberFormat="1" applyFont="1" applyFill="1" applyBorder="1" applyAlignment="1">
      <alignment horizontal="center" vertical="center"/>
    </xf>
    <xf numFmtId="166" fontId="57" fillId="34" borderId="13" xfId="0" applyNumberFormat="1" applyFont="1" applyFill="1" applyBorder="1" applyAlignment="1">
      <alignment horizontal="center" vertical="center"/>
    </xf>
    <xf numFmtId="166" fontId="57" fillId="34" borderId="11" xfId="0" applyNumberFormat="1" applyFont="1" applyFill="1" applyBorder="1" applyAlignment="1">
      <alignment horizontal="center" vertical="center"/>
    </xf>
    <xf numFmtId="166" fontId="57" fillId="34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2" fillId="0" borderId="13" xfId="64" applyFont="1" applyFill="1" applyBorder="1" applyAlignment="1">
      <alignment horizontal="center" vertical="center"/>
      <protection/>
    </xf>
    <xf numFmtId="0" fontId="4" fillId="0" borderId="13" xfId="64" applyFont="1" applyFill="1" applyBorder="1" applyAlignment="1">
      <alignment horizontal="center" vertical="center"/>
      <protection/>
    </xf>
    <xf numFmtId="0" fontId="0" fillId="0" borderId="11" xfId="64" applyFont="1" applyFill="1" applyBorder="1" applyAlignment="1">
      <alignment horizontal="center" vertical="center"/>
      <protection/>
    </xf>
    <xf numFmtId="0" fontId="0" fillId="0" borderId="13" xfId="64" applyFont="1" applyFill="1" applyBorder="1" applyAlignment="1">
      <alignment horizontal="center" vertical="center"/>
      <protection/>
    </xf>
    <xf numFmtId="0" fontId="2" fillId="35" borderId="13" xfId="64" applyFont="1" applyFill="1" applyBorder="1" applyAlignment="1">
      <alignment horizontal="center" vertical="center"/>
      <protection/>
    </xf>
    <xf numFmtId="0" fontId="2" fillId="35" borderId="11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64" applyFont="1" applyFill="1" applyBorder="1" applyAlignment="1">
      <alignment horizontal="center" vertical="center"/>
      <protection/>
    </xf>
    <xf numFmtId="0" fontId="2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0" borderId="20" xfId="64" applyFont="1" applyFill="1" applyBorder="1" applyAlignment="1">
      <alignment horizontal="center" vertical="center"/>
      <protection/>
    </xf>
    <xf numFmtId="166" fontId="2" fillId="34" borderId="24" xfId="0" applyNumberFormat="1" applyFont="1" applyFill="1" applyBorder="1" applyAlignment="1">
      <alignment horizontal="center" vertical="center"/>
    </xf>
    <xf numFmtId="166" fontId="2" fillId="34" borderId="25" xfId="0" applyNumberFormat="1" applyFont="1" applyFill="1" applyBorder="1" applyAlignment="1">
      <alignment horizontal="center" vertical="center"/>
    </xf>
    <xf numFmtId="166" fontId="2" fillId="34" borderId="26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66" fontId="56" fillId="36" borderId="11" xfId="0" applyNumberFormat="1" applyFont="1" applyFill="1" applyBorder="1" applyAlignment="1">
      <alignment horizontal="center" vertical="center"/>
    </xf>
    <xf numFmtId="166" fontId="56" fillId="36" borderId="10" xfId="0" applyNumberFormat="1" applyFont="1" applyFill="1" applyBorder="1" applyAlignment="1">
      <alignment horizontal="center" vertical="center"/>
    </xf>
    <xf numFmtId="166" fontId="57" fillId="36" borderId="11" xfId="0" applyNumberFormat="1" applyFont="1" applyFill="1" applyBorder="1" applyAlignment="1">
      <alignment horizontal="center" vertical="center"/>
    </xf>
    <xf numFmtId="166" fontId="57" fillId="36" borderId="10" xfId="0" applyNumberFormat="1" applyFont="1" applyFill="1" applyBorder="1" applyAlignment="1">
      <alignment horizontal="center" vertical="center"/>
    </xf>
    <xf numFmtId="166" fontId="55" fillId="36" borderId="11" xfId="0" applyNumberFormat="1" applyFont="1" applyFill="1" applyBorder="1" applyAlignment="1">
      <alignment horizontal="center" vertical="center"/>
    </xf>
    <xf numFmtId="166" fontId="55" fillId="36" borderId="10" xfId="0" applyNumberFormat="1" applyFont="1" applyFill="1" applyBorder="1" applyAlignment="1">
      <alignment horizontal="center" vertical="center"/>
    </xf>
    <xf numFmtId="166" fontId="2" fillId="36" borderId="25" xfId="0" applyNumberFormat="1" applyFont="1" applyFill="1" applyBorder="1" applyAlignment="1">
      <alignment horizontal="center" vertical="center"/>
    </xf>
    <xf numFmtId="166" fontId="2" fillId="36" borderId="26" xfId="0" applyNumberFormat="1" applyFont="1" applyFill="1" applyBorder="1" applyAlignment="1">
      <alignment horizontal="center" vertical="center"/>
    </xf>
    <xf numFmtId="166" fontId="56" fillId="36" borderId="13" xfId="0" applyNumberFormat="1" applyFont="1" applyFill="1" applyBorder="1" applyAlignment="1">
      <alignment horizontal="center" vertical="center"/>
    </xf>
    <xf numFmtId="166" fontId="57" fillId="36" borderId="13" xfId="0" applyNumberFormat="1" applyFont="1" applyFill="1" applyBorder="1" applyAlignment="1">
      <alignment horizontal="center" vertical="center"/>
    </xf>
    <xf numFmtId="166" fontId="55" fillId="36" borderId="13" xfId="0" applyNumberFormat="1" applyFont="1" applyFill="1" applyBorder="1" applyAlignment="1">
      <alignment horizontal="center" vertical="center"/>
    </xf>
    <xf numFmtId="166" fontId="2" fillId="36" borderId="24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58" fillId="36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6" fontId="56" fillId="36" borderId="28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37" borderId="16" xfId="0" applyFont="1" applyFill="1" applyBorder="1" applyAlignment="1">
      <alignment horizontal="left" vertical="center"/>
    </xf>
    <xf numFmtId="0" fontId="0" fillId="37" borderId="15" xfId="0" applyFont="1" applyFill="1" applyBorder="1" applyAlignment="1">
      <alignment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59" fillId="0" borderId="16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/>
    </xf>
    <xf numFmtId="0" fontId="0" fillId="0" borderId="29" xfId="0" applyFont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37" borderId="31" xfId="0" applyFont="1" applyFill="1" applyBorder="1" applyAlignment="1">
      <alignment horizontal="left" vertical="center"/>
    </xf>
    <xf numFmtId="0" fontId="0" fillId="37" borderId="32" xfId="0" applyFont="1" applyFill="1" applyBorder="1" applyAlignment="1">
      <alignment horizontal="left" vertical="center"/>
    </xf>
    <xf numFmtId="0" fontId="4" fillId="0" borderId="11" xfId="64" applyFont="1" applyFill="1" applyBorder="1" applyAlignment="1">
      <alignment horizontal="left" vertical="center"/>
      <protection/>
    </xf>
    <xf numFmtId="0" fontId="4" fillId="0" borderId="10" xfId="64" applyFont="1" applyFill="1" applyBorder="1" applyAlignment="1">
      <alignment horizontal="left" vertical="center"/>
      <protection/>
    </xf>
    <xf numFmtId="0" fontId="0" fillId="0" borderId="11" xfId="64" applyFont="1" applyFill="1" applyBorder="1" applyAlignment="1">
      <alignment horizontal="left" vertical="center"/>
      <protection/>
    </xf>
    <xf numFmtId="0" fontId="0" fillId="0" borderId="10" xfId="64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0" borderId="11" xfId="64" applyFont="1" applyFill="1" applyBorder="1" applyAlignment="1">
      <alignment horizontal="left" vertical="center"/>
      <protection/>
    </xf>
    <xf numFmtId="0" fontId="4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1" xfId="64" applyFont="1" applyFill="1" applyBorder="1" applyAlignment="1">
      <alignment horizontal="left" vertical="center"/>
      <protection/>
    </xf>
    <xf numFmtId="0" fontId="2" fillId="33" borderId="10" xfId="0" applyFont="1" applyFill="1" applyBorder="1" applyAlignment="1">
      <alignment horizontal="left" vertical="center"/>
    </xf>
    <xf numFmtId="0" fontId="2" fillId="0" borderId="10" xfId="64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7" xfId="64" applyFont="1" applyFill="1" applyBorder="1" applyAlignment="1">
      <alignment horizontal="left" vertical="center"/>
      <protection/>
    </xf>
    <xf numFmtId="0" fontId="12" fillId="0" borderId="16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2" fillId="35" borderId="2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35" borderId="17" xfId="0" applyFont="1" applyFill="1" applyBorder="1" applyAlignment="1">
      <alignment horizontal="left" vertical="center"/>
    </xf>
    <xf numFmtId="0" fontId="0" fillId="35" borderId="23" xfId="0" applyFont="1" applyFill="1" applyBorder="1" applyAlignment="1">
      <alignment horizontal="left" vertical="center"/>
    </xf>
    <xf numFmtId="0" fontId="2" fillId="37" borderId="18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37" borderId="15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2" fillId="40" borderId="11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 vertical="center"/>
    </xf>
    <xf numFmtId="0" fontId="0" fillId="0" borderId="26" xfId="56" applyFont="1" applyFill="1" applyBorder="1" applyAlignment="1">
      <alignment horizontal="left" vertical="center"/>
      <protection/>
    </xf>
    <xf numFmtId="0" fontId="0" fillId="0" borderId="12" xfId="71" applyFont="1" applyFill="1" applyBorder="1" applyAlignment="1">
      <alignment vertical="center"/>
      <protection/>
    </xf>
    <xf numFmtId="0" fontId="0" fillId="0" borderId="26" xfId="0" applyFont="1" applyFill="1" applyBorder="1" applyAlignment="1">
      <alignment horizontal="left" vertical="center"/>
    </xf>
    <xf numFmtId="0" fontId="0" fillId="33" borderId="10" xfId="56" applyFont="1" applyFill="1" applyBorder="1" applyAlignment="1">
      <alignment horizontal="left" vertical="center"/>
      <protection/>
    </xf>
    <xf numFmtId="0" fontId="0" fillId="0" borderId="15" xfId="64" applyFont="1" applyFill="1" applyBorder="1" applyAlignment="1">
      <alignment vertical="center"/>
      <protection/>
    </xf>
    <xf numFmtId="166" fontId="57" fillId="0" borderId="11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13" fillId="33" borderId="33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" fillId="37" borderId="11" xfId="0" applyFont="1" applyFill="1" applyBorder="1" applyAlignment="1">
      <alignment horizontal="left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left" vertical="center"/>
    </xf>
    <xf numFmtId="0" fontId="0" fillId="37" borderId="1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9" fillId="37" borderId="33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left" vertical="center"/>
    </xf>
    <xf numFmtId="0" fontId="9" fillId="37" borderId="12" xfId="0" applyFont="1" applyFill="1" applyBorder="1" applyAlignment="1">
      <alignment horizontal="left" vertical="center"/>
    </xf>
    <xf numFmtId="0" fontId="13" fillId="37" borderId="13" xfId="0" applyFont="1" applyFill="1" applyBorder="1" applyAlignment="1">
      <alignment horizontal="center" vertical="center"/>
    </xf>
    <xf numFmtId="0" fontId="13" fillId="37" borderId="12" xfId="0" applyFont="1" applyFill="1" applyBorder="1" applyAlignment="1">
      <alignment horizontal="left" vertical="center"/>
    </xf>
    <xf numFmtId="0" fontId="13" fillId="37" borderId="10" xfId="0" applyFont="1" applyFill="1" applyBorder="1" applyAlignment="1">
      <alignment horizontal="left" vertical="center"/>
    </xf>
    <xf numFmtId="0" fontId="0" fillId="37" borderId="12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3" fillId="37" borderId="33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left" vertical="center"/>
    </xf>
    <xf numFmtId="0" fontId="14" fillId="37" borderId="33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1" fontId="57" fillId="34" borderId="11" xfId="0" applyNumberFormat="1" applyFont="1" applyFill="1" applyBorder="1" applyAlignment="1">
      <alignment horizontal="center" vertical="center"/>
    </xf>
    <xf numFmtId="166" fontId="57" fillId="0" borderId="10" xfId="0" applyNumberFormat="1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0" fillId="0" borderId="0" xfId="0" applyFont="1" applyFill="1" applyAlignment="1" quotePrefix="1">
      <alignment horizontal="left"/>
    </xf>
    <xf numFmtId="0" fontId="0" fillId="0" borderId="15" xfId="56" applyFont="1" applyFill="1" applyBorder="1" applyAlignment="1">
      <alignment vertical="center"/>
      <protection/>
    </xf>
    <xf numFmtId="0" fontId="0" fillId="35" borderId="17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7" borderId="15" xfId="56" applyFont="1" applyFill="1" applyBorder="1" applyAlignment="1">
      <alignment vertical="center"/>
      <protection/>
    </xf>
    <xf numFmtId="0" fontId="0" fillId="0" borderId="12" xfId="54" applyFont="1" applyBorder="1" applyAlignment="1">
      <alignment vertical="center"/>
    </xf>
    <xf numFmtId="0" fontId="0" fillId="0" borderId="15" xfId="56" applyFont="1" applyBorder="1" applyAlignment="1">
      <alignment vertical="center"/>
      <protection/>
    </xf>
    <xf numFmtId="0" fontId="0" fillId="0" borderId="16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34" xfId="56" applyFont="1" applyFill="1" applyBorder="1" applyAlignment="1">
      <alignment vertical="center"/>
      <protection/>
    </xf>
    <xf numFmtId="0" fontId="0" fillId="0" borderId="35" xfId="0" applyFont="1" applyFill="1" applyBorder="1" applyAlignment="1">
      <alignment vertical="center"/>
    </xf>
    <xf numFmtId="0" fontId="9" fillId="34" borderId="11" xfId="0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left" vertical="distributed"/>
    </xf>
    <xf numFmtId="0" fontId="0" fillId="0" borderId="37" xfId="69" applyFont="1" applyFill="1" applyBorder="1" applyAlignment="1">
      <alignment vertical="center"/>
      <protection/>
    </xf>
    <xf numFmtId="166" fontId="56" fillId="0" borderId="28" xfId="0" applyNumberFormat="1" applyFont="1" applyFill="1" applyBorder="1" applyAlignment="1">
      <alignment horizontal="center" vertical="center"/>
    </xf>
    <xf numFmtId="166" fontId="56" fillId="0" borderId="1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1" fontId="0" fillId="0" borderId="38" xfId="0" applyNumberFormat="1" applyFont="1" applyFill="1" applyBorder="1" applyAlignment="1">
      <alignment horizontal="left" vertical="distributed"/>
    </xf>
    <xf numFmtId="0" fontId="0" fillId="0" borderId="39" xfId="69" applyFont="1" applyFill="1" applyBorder="1" applyAlignment="1">
      <alignment vertical="center"/>
      <protection/>
    </xf>
    <xf numFmtId="0" fontId="0" fillId="0" borderId="40" xfId="0" applyFont="1" applyFill="1" applyBorder="1" applyAlignment="1">
      <alignment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40" xfId="70" applyFont="1" applyFill="1" applyBorder="1" applyAlignment="1">
      <alignment vertical="center"/>
      <protection/>
    </xf>
    <xf numFmtId="0" fontId="0" fillId="0" borderId="10" xfId="55" applyFont="1" applyFill="1" applyBorder="1" applyAlignment="1">
      <alignment vertical="center"/>
      <protection/>
    </xf>
    <xf numFmtId="0" fontId="0" fillId="0" borderId="10" xfId="58" applyFont="1" applyFill="1" applyBorder="1" applyAlignment="1">
      <alignment vertical="center"/>
      <protection/>
    </xf>
    <xf numFmtId="0" fontId="0" fillId="0" borderId="40" xfId="64" applyFont="1" applyFill="1" applyBorder="1" applyAlignment="1">
      <alignment vertical="center"/>
      <protection/>
    </xf>
    <xf numFmtId="0" fontId="0" fillId="0" borderId="43" xfId="0" applyFont="1" applyFill="1" applyBorder="1" applyAlignment="1">
      <alignment vertical="center"/>
    </xf>
    <xf numFmtId="0" fontId="0" fillId="0" borderId="15" xfId="61" applyFont="1" applyFill="1" applyBorder="1" applyAlignment="1">
      <alignment vertical="center"/>
      <protection/>
    </xf>
    <xf numFmtId="0" fontId="0" fillId="0" borderId="15" xfId="66" applyFont="1" applyFill="1" applyBorder="1" applyAlignment="1">
      <alignment vertical="center"/>
      <protection/>
    </xf>
    <xf numFmtId="0" fontId="15" fillId="0" borderId="44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16" xfId="64" applyFont="1" applyFill="1" applyBorder="1" applyAlignment="1">
      <alignment horizontal="left" vertical="center"/>
      <protection/>
    </xf>
    <xf numFmtId="0" fontId="0" fillId="0" borderId="33" xfId="65" applyFont="1" applyFill="1" applyBorder="1" applyAlignment="1">
      <alignment vertical="center"/>
      <protection/>
    </xf>
    <xf numFmtId="0" fontId="0" fillId="0" borderId="15" xfId="67" applyFont="1" applyFill="1" applyBorder="1" applyAlignment="1">
      <alignment vertical="center"/>
      <protection/>
    </xf>
    <xf numFmtId="0" fontId="0" fillId="0" borderId="33" xfId="68" applyFont="1" applyFill="1" applyBorder="1" applyAlignment="1">
      <alignment vertical="center"/>
      <protection/>
    </xf>
    <xf numFmtId="166" fontId="56" fillId="0" borderId="13" xfId="0" applyNumberFormat="1" applyFont="1" applyFill="1" applyBorder="1" applyAlignment="1">
      <alignment horizontal="center" vertical="center"/>
    </xf>
    <xf numFmtId="166" fontId="57" fillId="0" borderId="13" xfId="0" applyNumberFormat="1" applyFont="1" applyFill="1" applyBorder="1" applyAlignment="1">
      <alignment horizontal="center" vertical="center"/>
    </xf>
    <xf numFmtId="166" fontId="55" fillId="0" borderId="13" xfId="0" applyNumberFormat="1" applyFont="1" applyFill="1" applyBorder="1" applyAlignment="1">
      <alignment horizontal="center" vertical="center"/>
    </xf>
    <xf numFmtId="166" fontId="55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vertical="center"/>
    </xf>
    <xf numFmtId="0" fontId="0" fillId="0" borderId="33" xfId="64" applyFont="1" applyFill="1" applyBorder="1" applyAlignment="1">
      <alignment vertical="center"/>
      <protection/>
    </xf>
    <xf numFmtId="0" fontId="0" fillId="0" borderId="46" xfId="0" applyFont="1" applyFill="1" applyBorder="1" applyAlignment="1">
      <alignment vertical="center"/>
    </xf>
    <xf numFmtId="0" fontId="0" fillId="0" borderId="46" xfId="64" applyFont="1" applyFill="1" applyBorder="1" applyAlignment="1">
      <alignment vertical="center"/>
      <protection/>
    </xf>
    <xf numFmtId="0" fontId="0" fillId="0" borderId="15" xfId="63" applyFont="1" applyFill="1" applyBorder="1" applyAlignment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4" fillId="0" borderId="16" xfId="64" applyFont="1" applyFill="1" applyBorder="1" applyAlignment="1">
      <alignment vertical="center"/>
      <protection/>
    </xf>
    <xf numFmtId="0" fontId="60" fillId="0" borderId="0" xfId="0" applyFont="1" applyFill="1" applyAlignment="1">
      <alignment/>
    </xf>
    <xf numFmtId="0" fontId="0" fillId="0" borderId="14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0" fillId="35" borderId="3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5" xfId="60" applyFont="1" applyFill="1" applyBorder="1" applyAlignment="1">
      <alignment vertical="center"/>
      <protection/>
    </xf>
    <xf numFmtId="0" fontId="0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16" fillId="40" borderId="13" xfId="0" applyFont="1" applyFill="1" applyBorder="1" applyAlignment="1">
      <alignment horizontal="center" vertical="center"/>
    </xf>
    <xf numFmtId="0" fontId="16" fillId="40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37" borderId="33" xfId="0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left" vertical="center"/>
    </xf>
    <xf numFmtId="0" fontId="17" fillId="37" borderId="12" xfId="0" applyFont="1" applyFill="1" applyBorder="1" applyAlignment="1">
      <alignment horizontal="left" vertical="center"/>
    </xf>
    <xf numFmtId="0" fontId="17" fillId="37" borderId="13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left" vertical="center"/>
    </xf>
    <xf numFmtId="0" fontId="18" fillId="37" borderId="12" xfId="0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left" vertical="center"/>
    </xf>
    <xf numFmtId="0" fontId="18" fillId="37" borderId="12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34" borderId="47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56" fillId="34" borderId="33" xfId="64" applyFont="1" applyFill="1" applyBorder="1" applyAlignment="1">
      <alignment horizontal="right" vertical="center"/>
      <protection/>
    </xf>
    <xf numFmtId="0" fontId="56" fillId="34" borderId="16" xfId="64" applyFont="1" applyFill="1" applyBorder="1" applyAlignment="1">
      <alignment horizontal="right" vertical="center"/>
      <protection/>
    </xf>
    <xf numFmtId="166" fontId="56" fillId="34" borderId="33" xfId="0" applyNumberFormat="1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/>
    </xf>
    <xf numFmtId="0" fontId="56" fillId="34" borderId="16" xfId="0" applyFont="1" applyFill="1" applyBorder="1" applyAlignment="1">
      <alignment horizontal="center" vertical="center"/>
    </xf>
    <xf numFmtId="0" fontId="57" fillId="34" borderId="33" xfId="64" applyFont="1" applyFill="1" applyBorder="1" applyAlignment="1">
      <alignment horizontal="right" vertical="center"/>
      <protection/>
    </xf>
    <xf numFmtId="0" fontId="57" fillId="34" borderId="16" xfId="64" applyFont="1" applyFill="1" applyBorder="1" applyAlignment="1">
      <alignment horizontal="right" vertical="center"/>
      <protection/>
    </xf>
    <xf numFmtId="166" fontId="57" fillId="34" borderId="33" xfId="0" applyNumberFormat="1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55" fillId="34" borderId="33" xfId="64" applyFont="1" applyFill="1" applyBorder="1" applyAlignment="1">
      <alignment horizontal="right" vertical="center"/>
      <protection/>
    </xf>
    <xf numFmtId="0" fontId="55" fillId="34" borderId="16" xfId="64" applyFont="1" applyFill="1" applyBorder="1" applyAlignment="1">
      <alignment horizontal="right" vertical="center"/>
      <protection/>
    </xf>
    <xf numFmtId="166" fontId="55" fillId="34" borderId="33" xfId="0" applyNumberFormat="1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36" borderId="33" xfId="64" applyFont="1" applyFill="1" applyBorder="1" applyAlignment="1">
      <alignment horizontal="left" vertical="center"/>
      <protection/>
    </xf>
    <xf numFmtId="0" fontId="2" fillId="36" borderId="12" xfId="64" applyFont="1" applyFill="1" applyBorder="1" applyAlignment="1">
      <alignment horizontal="left" vertical="center"/>
      <protection/>
    </xf>
    <xf numFmtId="0" fontId="2" fillId="36" borderId="12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48" xfId="0" applyFont="1" applyFill="1" applyBorder="1" applyAlignment="1">
      <alignment horizontal="center" vertical="center"/>
    </xf>
    <xf numFmtId="0" fontId="2" fillId="36" borderId="45" xfId="0" applyFont="1" applyFill="1" applyBorder="1" applyAlignment="1">
      <alignment horizontal="center" vertical="center"/>
    </xf>
    <xf numFmtId="0" fontId="2" fillId="36" borderId="59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8" xfId="64" applyFont="1" applyFill="1" applyBorder="1" applyAlignment="1">
      <alignment horizontal="right" vertical="center"/>
      <protection/>
    </xf>
    <xf numFmtId="0" fontId="57" fillId="34" borderId="60" xfId="64" applyFont="1" applyFill="1" applyBorder="1" applyAlignment="1">
      <alignment horizontal="right" vertical="center"/>
      <protection/>
    </xf>
    <xf numFmtId="166" fontId="2" fillId="34" borderId="38" xfId="0" applyNumberFormat="1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36" borderId="16" xfId="0" applyFont="1" applyFill="1" applyBorder="1" applyAlignment="1">
      <alignment horizontal="center" vertical="center"/>
    </xf>
  </cellXfs>
  <cellStyles count="6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Magyarázó szöveg 2" xfId="54"/>
    <cellStyle name="Normal 2" xfId="55"/>
    <cellStyle name="Normál 2" xfId="56"/>
    <cellStyle name="Normál 2 2" xfId="57"/>
    <cellStyle name="Normal 3" xfId="58"/>
    <cellStyle name="Normál 3" xfId="59"/>
    <cellStyle name="Normál 3 2" xfId="60"/>
    <cellStyle name="Normal 4" xfId="61"/>
    <cellStyle name="Normál 4" xfId="62"/>
    <cellStyle name="Normál 5" xfId="63"/>
    <cellStyle name="Normál_Közös" xfId="64"/>
    <cellStyle name="Normál_Közös 10" xfId="65"/>
    <cellStyle name="Normál_Közös 13" xfId="66"/>
    <cellStyle name="Normál_Közös 15" xfId="67"/>
    <cellStyle name="Normál_Közös 17" xfId="68"/>
    <cellStyle name="Normál_Közös 2" xfId="69"/>
    <cellStyle name="Normál_Közös 9" xfId="70"/>
    <cellStyle name="Normál_Közös_biológia-kémia 4+1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showGridLines="0" tabSelected="1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B1"/>
    </sheetView>
  </sheetViews>
  <sheetFormatPr defaultColWidth="10.7109375" defaultRowHeight="12.75"/>
  <cols>
    <col min="1" max="1" width="15.421875" style="3" customWidth="1"/>
    <col min="2" max="2" width="55.8515625" style="1" customWidth="1"/>
    <col min="3" max="19" width="3.421875" style="4" customWidth="1"/>
    <col min="20" max="20" width="5.421875" style="2" customWidth="1"/>
    <col min="21" max="21" width="3.421875" style="3" customWidth="1"/>
    <col min="22" max="22" width="15.421875" style="15" customWidth="1"/>
    <col min="23" max="23" width="41.140625" style="15" customWidth="1"/>
    <col min="24" max="24" width="3.57421875" style="3" customWidth="1"/>
    <col min="25" max="25" width="15.421875" style="15" customWidth="1"/>
    <col min="26" max="26" width="41.140625" style="15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59.57421875" style="1" customWidth="1"/>
    <col min="32" max="16384" width="10.7109375" style="1" customWidth="1"/>
  </cols>
  <sheetData>
    <row r="1" spans="1:30" s="2" customFormat="1" ht="25.5">
      <c r="A1" s="301" t="s">
        <v>561</v>
      </c>
      <c r="B1" s="301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128"/>
      <c r="W1" s="128"/>
      <c r="X1" s="3"/>
      <c r="Y1" s="15"/>
      <c r="Z1" s="15"/>
      <c r="AA1" s="3"/>
      <c r="AB1" s="3"/>
      <c r="AC1" s="3"/>
      <c r="AD1" s="4"/>
    </row>
    <row r="2" spans="1:30" s="2" customFormat="1" ht="21" customHeight="1">
      <c r="A2" s="302" t="s">
        <v>68</v>
      </c>
      <c r="B2" s="30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128"/>
      <c r="W2" s="128"/>
      <c r="X2" s="3"/>
      <c r="Y2" s="15"/>
      <c r="Z2" s="15"/>
      <c r="AA2" s="3"/>
      <c r="AB2" s="3"/>
      <c r="AC2" s="3"/>
      <c r="AD2" s="4"/>
    </row>
    <row r="3" spans="1:30" s="2" customFormat="1" ht="21" customHeight="1" thickBot="1">
      <c r="A3" s="303" t="s">
        <v>165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13"/>
      <c r="N3" s="13"/>
      <c r="O3" s="13"/>
      <c r="P3" s="13"/>
      <c r="Q3" s="13"/>
      <c r="R3" s="13"/>
      <c r="S3" s="13"/>
      <c r="T3" s="5"/>
      <c r="U3" s="5"/>
      <c r="V3" s="128"/>
      <c r="W3" s="128"/>
      <c r="X3" s="3"/>
      <c r="Y3" s="15"/>
      <c r="Z3" s="15"/>
      <c r="AA3" s="3"/>
      <c r="AB3" s="3"/>
      <c r="AC3" s="3"/>
      <c r="AD3" s="4"/>
    </row>
    <row r="4" spans="1:31" ht="18" customHeight="1" thickTop="1">
      <c r="A4" s="314" t="s">
        <v>1</v>
      </c>
      <c r="B4" s="314" t="s">
        <v>0</v>
      </c>
      <c r="C4" s="318" t="s">
        <v>28</v>
      </c>
      <c r="D4" s="319"/>
      <c r="E4" s="319"/>
      <c r="F4" s="319"/>
      <c r="G4" s="319"/>
      <c r="H4" s="325"/>
      <c r="I4" s="325"/>
      <c r="J4" s="325"/>
      <c r="K4" s="325"/>
      <c r="L4" s="325"/>
      <c r="M4" s="325"/>
      <c r="N4" s="326"/>
      <c r="O4" s="318" t="s">
        <v>29</v>
      </c>
      <c r="P4" s="319"/>
      <c r="Q4" s="319"/>
      <c r="R4" s="319"/>
      <c r="S4" s="327" t="s">
        <v>30</v>
      </c>
      <c r="T4" s="316" t="s">
        <v>31</v>
      </c>
      <c r="U4" s="314" t="s">
        <v>2</v>
      </c>
      <c r="V4" s="314"/>
      <c r="W4" s="314"/>
      <c r="X4" s="314" t="s">
        <v>3</v>
      </c>
      <c r="Y4" s="314"/>
      <c r="Z4" s="314"/>
      <c r="AA4" s="314" t="s">
        <v>8</v>
      </c>
      <c r="AB4" s="314"/>
      <c r="AC4" s="314"/>
      <c r="AD4" s="314" t="s">
        <v>4</v>
      </c>
      <c r="AE4" s="314" t="s">
        <v>287</v>
      </c>
    </row>
    <row r="5" spans="1:31" ht="12.75" customHeight="1">
      <c r="A5" s="315"/>
      <c r="B5" s="315"/>
      <c r="C5" s="52">
        <v>1</v>
      </c>
      <c r="D5" s="53">
        <v>2</v>
      </c>
      <c r="E5" s="53">
        <v>3</v>
      </c>
      <c r="F5" s="53">
        <v>4</v>
      </c>
      <c r="G5" s="53">
        <v>5</v>
      </c>
      <c r="H5" s="53">
        <v>6</v>
      </c>
      <c r="I5" s="90">
        <v>7</v>
      </c>
      <c r="J5" s="90">
        <v>8</v>
      </c>
      <c r="K5" s="90">
        <v>9</v>
      </c>
      <c r="L5" s="90">
        <v>10</v>
      </c>
      <c r="M5" s="90">
        <v>11</v>
      </c>
      <c r="N5" s="91">
        <v>12</v>
      </c>
      <c r="O5" s="52" t="s">
        <v>48</v>
      </c>
      <c r="P5" s="53" t="s">
        <v>47</v>
      </c>
      <c r="Q5" s="53" t="s">
        <v>49</v>
      </c>
      <c r="R5" s="53" t="s">
        <v>50</v>
      </c>
      <c r="S5" s="328"/>
      <c r="T5" s="317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</row>
    <row r="6" spans="1:31" s="6" customFormat="1" ht="12.75">
      <c r="A6" s="329" t="s">
        <v>7</v>
      </c>
      <c r="B6" s="330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5"/>
    </row>
    <row r="7" spans="1:31" s="6" customFormat="1" ht="12.75">
      <c r="A7" s="23" t="s">
        <v>69</v>
      </c>
      <c r="B7" s="18" t="s">
        <v>70</v>
      </c>
      <c r="C7" s="20" t="s">
        <v>32</v>
      </c>
      <c r="D7" s="12"/>
      <c r="E7" s="12"/>
      <c r="F7" s="12"/>
      <c r="G7" s="12"/>
      <c r="H7" s="12"/>
      <c r="I7" s="106">
        <f aca="true" t="shared" si="0" ref="I7:N9">SUMIF(I5:I6,"=x",$O5:$O6)+SUMIF(I5:I6,"=x",$P5:$P6)+SUMIF(I5:I6,"=x",$Q5:$Q6)</f>
        <v>0</v>
      </c>
      <c r="J7" s="76">
        <f t="shared" si="0"/>
        <v>0</v>
      </c>
      <c r="K7" s="76">
        <f t="shared" si="0"/>
        <v>0</v>
      </c>
      <c r="L7" s="76">
        <f t="shared" si="0"/>
        <v>0</v>
      </c>
      <c r="M7" s="76">
        <f t="shared" si="0"/>
        <v>0</v>
      </c>
      <c r="N7" s="77">
        <f t="shared" si="0"/>
        <v>0</v>
      </c>
      <c r="O7" s="21"/>
      <c r="P7" s="14">
        <v>2</v>
      </c>
      <c r="Q7" s="14"/>
      <c r="R7" s="22"/>
      <c r="S7" s="105">
        <v>0</v>
      </c>
      <c r="T7" s="55" t="s">
        <v>226</v>
      </c>
      <c r="U7" s="20"/>
      <c r="V7" s="73"/>
      <c r="W7" s="134"/>
      <c r="X7" s="46"/>
      <c r="Y7" s="139"/>
      <c r="Z7" s="142"/>
      <c r="AA7" s="20"/>
      <c r="AB7" s="12"/>
      <c r="AC7" s="11"/>
      <c r="AD7" s="46" t="s">
        <v>71</v>
      </c>
      <c r="AE7" s="145" t="s">
        <v>358</v>
      </c>
    </row>
    <row r="8" spans="1:31" s="6" customFormat="1" ht="12.75">
      <c r="A8" s="23" t="s">
        <v>72</v>
      </c>
      <c r="B8" s="18" t="s">
        <v>73</v>
      </c>
      <c r="C8" s="20" t="s">
        <v>32</v>
      </c>
      <c r="D8" s="12"/>
      <c r="E8" s="12"/>
      <c r="F8" s="12"/>
      <c r="G8" s="12"/>
      <c r="H8" s="12"/>
      <c r="I8" s="106">
        <f t="shared" si="0"/>
        <v>0</v>
      </c>
      <c r="J8" s="76">
        <f t="shared" si="0"/>
        <v>0</v>
      </c>
      <c r="K8" s="76">
        <f t="shared" si="0"/>
        <v>0</v>
      </c>
      <c r="L8" s="76">
        <f t="shared" si="0"/>
        <v>0</v>
      </c>
      <c r="M8" s="76">
        <f t="shared" si="0"/>
        <v>0</v>
      </c>
      <c r="N8" s="77">
        <f t="shared" si="0"/>
        <v>0</v>
      </c>
      <c r="O8" s="21">
        <v>2</v>
      </c>
      <c r="P8" s="14">
        <v>1</v>
      </c>
      <c r="Q8" s="14"/>
      <c r="R8" s="22"/>
      <c r="S8" s="105">
        <v>0</v>
      </c>
      <c r="T8" s="55" t="s">
        <v>226</v>
      </c>
      <c r="U8" s="20"/>
      <c r="V8" s="73"/>
      <c r="W8" s="134"/>
      <c r="X8" s="46"/>
      <c r="Y8" s="139"/>
      <c r="Z8" s="142"/>
      <c r="AA8" s="20"/>
      <c r="AB8" s="12"/>
      <c r="AC8" s="11"/>
      <c r="AD8" s="46" t="s">
        <v>74</v>
      </c>
      <c r="AE8" s="145" t="s">
        <v>359</v>
      </c>
    </row>
    <row r="9" spans="1:31" s="6" customFormat="1" ht="12.75">
      <c r="A9" s="304" t="s">
        <v>34</v>
      </c>
      <c r="B9" s="305"/>
      <c r="C9" s="28">
        <f aca="true" t="shared" si="1" ref="C9:H9">SUMIF(C7:C8,"=x",$O7:$O8)+SUMIF(C7:C8,"=x",$P7:$P8)+SUMIF(C7:C8,"=x",$Q7:$Q8)</f>
        <v>5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76">
        <f t="shared" si="0"/>
        <v>0</v>
      </c>
      <c r="J9" s="76">
        <f t="shared" si="0"/>
        <v>0</v>
      </c>
      <c r="K9" s="76">
        <f t="shared" si="0"/>
        <v>0</v>
      </c>
      <c r="L9" s="76">
        <f t="shared" si="0"/>
        <v>0</v>
      </c>
      <c r="M9" s="76">
        <f t="shared" si="0"/>
        <v>0</v>
      </c>
      <c r="N9" s="77">
        <f t="shared" si="0"/>
        <v>0</v>
      </c>
      <c r="O9" s="306">
        <f>SUM(C9:N9)</f>
        <v>5</v>
      </c>
      <c r="P9" s="307"/>
      <c r="Q9" s="307"/>
      <c r="R9" s="307"/>
      <c r="S9" s="307"/>
      <c r="T9" s="308"/>
      <c r="U9" s="336"/>
      <c r="V9" s="337"/>
      <c r="W9" s="337"/>
      <c r="X9" s="337"/>
      <c r="Y9" s="337"/>
      <c r="Z9" s="337"/>
      <c r="AA9" s="337"/>
      <c r="AB9" s="337"/>
      <c r="AC9" s="337"/>
      <c r="AD9" s="337"/>
      <c r="AE9" s="338"/>
    </row>
    <row r="10" spans="1:31" s="6" customFormat="1" ht="12.75">
      <c r="A10" s="309" t="s">
        <v>35</v>
      </c>
      <c r="B10" s="310"/>
      <c r="C10" s="31">
        <f aca="true" t="shared" si="2" ref="C10:N10">SUMIF(C8:C8,"=x",$S8:$S8)</f>
        <v>0</v>
      </c>
      <c r="D10" s="32">
        <f t="shared" si="2"/>
        <v>0</v>
      </c>
      <c r="E10" s="32">
        <f t="shared" si="2"/>
        <v>0</v>
      </c>
      <c r="F10" s="32">
        <f t="shared" si="2"/>
        <v>0</v>
      </c>
      <c r="G10" s="32">
        <f t="shared" si="2"/>
        <v>0</v>
      </c>
      <c r="H10" s="32">
        <f t="shared" si="2"/>
        <v>0</v>
      </c>
      <c r="I10" s="78">
        <f t="shared" si="2"/>
        <v>0</v>
      </c>
      <c r="J10" s="78">
        <f t="shared" si="2"/>
        <v>0</v>
      </c>
      <c r="K10" s="78">
        <f t="shared" si="2"/>
        <v>0</v>
      </c>
      <c r="L10" s="78">
        <f t="shared" si="2"/>
        <v>0</v>
      </c>
      <c r="M10" s="78">
        <f t="shared" si="2"/>
        <v>0</v>
      </c>
      <c r="N10" s="79">
        <f t="shared" si="2"/>
        <v>0</v>
      </c>
      <c r="O10" s="311">
        <f>SUM(C10:N10)</f>
        <v>0</v>
      </c>
      <c r="P10" s="312"/>
      <c r="Q10" s="312"/>
      <c r="R10" s="312"/>
      <c r="S10" s="312"/>
      <c r="T10" s="313"/>
      <c r="U10" s="298"/>
      <c r="V10" s="299"/>
      <c r="W10" s="299"/>
      <c r="X10" s="299"/>
      <c r="Y10" s="299"/>
      <c r="Z10" s="299"/>
      <c r="AA10" s="299"/>
      <c r="AB10" s="299"/>
      <c r="AC10" s="299"/>
      <c r="AD10" s="299"/>
      <c r="AE10" s="300"/>
    </row>
    <row r="11" spans="1:31" s="6" customFormat="1" ht="12.75">
      <c r="A11" s="320" t="s">
        <v>36</v>
      </c>
      <c r="B11" s="321"/>
      <c r="C11" s="25">
        <f aca="true" t="shared" si="3" ref="C11:N11">SUMPRODUCT(--(C8:C8="x"),--($T8:$T8="K"))</f>
        <v>0</v>
      </c>
      <c r="D11" s="26">
        <f t="shared" si="3"/>
        <v>0</v>
      </c>
      <c r="E11" s="26">
        <f t="shared" si="3"/>
        <v>0</v>
      </c>
      <c r="F11" s="26">
        <f t="shared" si="3"/>
        <v>0</v>
      </c>
      <c r="G11" s="26">
        <f t="shared" si="3"/>
        <v>0</v>
      </c>
      <c r="H11" s="26">
        <f t="shared" si="3"/>
        <v>0</v>
      </c>
      <c r="I11" s="80">
        <f t="shared" si="3"/>
        <v>0</v>
      </c>
      <c r="J11" s="80">
        <f t="shared" si="3"/>
        <v>0</v>
      </c>
      <c r="K11" s="80">
        <f t="shared" si="3"/>
        <v>0</v>
      </c>
      <c r="L11" s="80">
        <f t="shared" si="3"/>
        <v>0</v>
      </c>
      <c r="M11" s="80">
        <f t="shared" si="3"/>
        <v>0</v>
      </c>
      <c r="N11" s="81">
        <f t="shared" si="3"/>
        <v>0</v>
      </c>
      <c r="O11" s="322">
        <f>SUM(C11:N11)</f>
        <v>0</v>
      </c>
      <c r="P11" s="323"/>
      <c r="Q11" s="323"/>
      <c r="R11" s="323"/>
      <c r="S11" s="323"/>
      <c r="T11" s="324"/>
      <c r="U11" s="298"/>
      <c r="V11" s="299"/>
      <c r="W11" s="299"/>
      <c r="X11" s="299"/>
      <c r="Y11" s="299"/>
      <c r="Z11" s="299"/>
      <c r="AA11" s="299"/>
      <c r="AB11" s="299"/>
      <c r="AC11" s="299"/>
      <c r="AD11" s="299"/>
      <c r="AE11" s="300"/>
    </row>
    <row r="12" spans="1:31" s="6" customFormat="1" ht="12.75">
      <c r="A12" s="329" t="s">
        <v>75</v>
      </c>
      <c r="B12" s="330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3"/>
    </row>
    <row r="13" spans="1:31" s="6" customFormat="1" ht="12.75">
      <c r="A13" s="329" t="s">
        <v>528</v>
      </c>
      <c r="B13" s="330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3"/>
    </row>
    <row r="14" spans="1:31" s="6" customFormat="1" ht="12.75">
      <c r="A14" s="102" t="s">
        <v>76</v>
      </c>
      <c r="B14" s="107" t="s">
        <v>77</v>
      </c>
      <c r="C14" s="20" t="s">
        <v>32</v>
      </c>
      <c r="D14" s="12"/>
      <c r="E14" s="12"/>
      <c r="F14" s="12"/>
      <c r="G14" s="12"/>
      <c r="H14" s="12"/>
      <c r="I14" s="74"/>
      <c r="J14" s="74"/>
      <c r="K14" s="74"/>
      <c r="L14" s="74"/>
      <c r="M14" s="74"/>
      <c r="N14" s="75"/>
      <c r="O14" s="21">
        <v>4</v>
      </c>
      <c r="P14" s="14"/>
      <c r="Q14" s="14"/>
      <c r="R14" s="22"/>
      <c r="S14" s="21">
        <v>4</v>
      </c>
      <c r="T14" s="55" t="s">
        <v>83</v>
      </c>
      <c r="U14" s="60"/>
      <c r="V14" s="131"/>
      <c r="W14" s="136"/>
      <c r="X14" s="60"/>
      <c r="Y14" s="131"/>
      <c r="Z14" s="136"/>
      <c r="AA14" s="20"/>
      <c r="AB14" s="12"/>
      <c r="AC14" s="11"/>
      <c r="AD14" s="110" t="s">
        <v>84</v>
      </c>
      <c r="AE14" s="145" t="s">
        <v>360</v>
      </c>
    </row>
    <row r="15" spans="1:31" s="6" customFormat="1" ht="12.75">
      <c r="A15" s="102" t="s">
        <v>78</v>
      </c>
      <c r="B15" s="107" t="s">
        <v>79</v>
      </c>
      <c r="C15" s="20"/>
      <c r="D15" s="12" t="s">
        <v>32</v>
      </c>
      <c r="E15" s="12"/>
      <c r="F15" s="12"/>
      <c r="G15" s="12"/>
      <c r="H15" s="12"/>
      <c r="I15" s="74"/>
      <c r="J15" s="74"/>
      <c r="K15" s="74"/>
      <c r="L15" s="74"/>
      <c r="M15" s="74"/>
      <c r="N15" s="75"/>
      <c r="O15" s="21">
        <v>3</v>
      </c>
      <c r="P15" s="14"/>
      <c r="Q15" s="14"/>
      <c r="R15" s="22"/>
      <c r="S15" s="21">
        <v>3</v>
      </c>
      <c r="T15" s="55" t="s">
        <v>83</v>
      </c>
      <c r="U15" s="20" t="s">
        <v>33</v>
      </c>
      <c r="V15" s="129" t="str">
        <f>A14</f>
        <v>bb5t1101</v>
      </c>
      <c r="W15" s="134" t="str">
        <f>B14</f>
        <v>Általános kémia EA </v>
      </c>
      <c r="X15" s="20"/>
      <c r="Y15" s="129"/>
      <c r="Z15" s="134"/>
      <c r="AA15" s="20"/>
      <c r="AB15" s="12"/>
      <c r="AC15" s="11"/>
      <c r="AD15" s="110" t="s">
        <v>85</v>
      </c>
      <c r="AE15" s="145" t="s">
        <v>361</v>
      </c>
    </row>
    <row r="16" spans="1:31" s="6" customFormat="1" ht="12.75">
      <c r="A16" s="102" t="s">
        <v>232</v>
      </c>
      <c r="B16" s="109" t="s">
        <v>80</v>
      </c>
      <c r="C16" s="20"/>
      <c r="D16" s="12"/>
      <c r="E16" s="12"/>
      <c r="F16" s="12" t="s">
        <v>32</v>
      </c>
      <c r="G16" s="12"/>
      <c r="H16" s="12"/>
      <c r="I16" s="74"/>
      <c r="J16" s="74"/>
      <c r="K16" s="74"/>
      <c r="L16" s="74"/>
      <c r="M16" s="74"/>
      <c r="N16" s="75"/>
      <c r="O16" s="21"/>
      <c r="P16" s="14">
        <v>1</v>
      </c>
      <c r="Q16" s="14"/>
      <c r="R16" s="22"/>
      <c r="S16" s="21">
        <v>2</v>
      </c>
      <c r="T16" s="55" t="s">
        <v>82</v>
      </c>
      <c r="U16" s="20"/>
      <c r="V16" s="129"/>
      <c r="W16" s="134"/>
      <c r="X16" s="20"/>
      <c r="Y16" s="129"/>
      <c r="Z16" s="134"/>
      <c r="AA16" s="20"/>
      <c r="AB16" s="12"/>
      <c r="AC16" s="11"/>
      <c r="AD16" s="110" t="s">
        <v>71</v>
      </c>
      <c r="AE16" s="110" t="s">
        <v>324</v>
      </c>
    </row>
    <row r="17" spans="1:31" s="6" customFormat="1" ht="12.75">
      <c r="A17" s="108" t="s">
        <v>37</v>
      </c>
      <c r="B17" s="107" t="s">
        <v>81</v>
      </c>
      <c r="C17" s="20"/>
      <c r="D17" s="12"/>
      <c r="E17" s="12"/>
      <c r="F17" s="12"/>
      <c r="G17" s="12"/>
      <c r="H17" s="12" t="s">
        <v>32</v>
      </c>
      <c r="I17" s="74"/>
      <c r="J17" s="74"/>
      <c r="K17" s="74"/>
      <c r="L17" s="74"/>
      <c r="M17" s="74"/>
      <c r="N17" s="75"/>
      <c r="O17" s="21">
        <v>2</v>
      </c>
      <c r="P17" s="14"/>
      <c r="Q17" s="14"/>
      <c r="R17" s="22"/>
      <c r="S17" s="21">
        <v>2</v>
      </c>
      <c r="T17" s="55" t="s">
        <v>83</v>
      </c>
      <c r="U17" s="36"/>
      <c r="V17" s="130"/>
      <c r="W17" s="135"/>
      <c r="X17" s="20"/>
      <c r="Y17" s="129"/>
      <c r="Z17" s="134"/>
      <c r="AA17" s="20"/>
      <c r="AB17" s="12"/>
      <c r="AC17" s="11"/>
      <c r="AD17" s="110" t="s">
        <v>44</v>
      </c>
      <c r="AE17" s="145" t="s">
        <v>362</v>
      </c>
    </row>
    <row r="18" spans="1:31" s="6" customFormat="1" ht="12.75">
      <c r="A18" s="304" t="s">
        <v>34</v>
      </c>
      <c r="B18" s="305"/>
      <c r="C18" s="28">
        <f aca="true" t="shared" si="4" ref="C18:N18">SUMIF(C12:C17,"=x",$O12:$O17)+SUMIF(C12:C17,"=x",$P12:$P17)+SUMIF(C12:C17,"=x",$Q12:$Q17)</f>
        <v>4</v>
      </c>
      <c r="D18" s="29">
        <f t="shared" si="4"/>
        <v>3</v>
      </c>
      <c r="E18" s="29">
        <f t="shared" si="4"/>
        <v>0</v>
      </c>
      <c r="F18" s="29">
        <f t="shared" si="4"/>
        <v>1</v>
      </c>
      <c r="G18" s="29">
        <f t="shared" si="4"/>
        <v>0</v>
      </c>
      <c r="H18" s="29">
        <f t="shared" si="4"/>
        <v>2</v>
      </c>
      <c r="I18" s="76">
        <f t="shared" si="4"/>
        <v>0</v>
      </c>
      <c r="J18" s="76">
        <f t="shared" si="4"/>
        <v>0</v>
      </c>
      <c r="K18" s="76">
        <f t="shared" si="4"/>
        <v>0</v>
      </c>
      <c r="L18" s="76">
        <f t="shared" si="4"/>
        <v>0</v>
      </c>
      <c r="M18" s="76">
        <f t="shared" si="4"/>
        <v>0</v>
      </c>
      <c r="N18" s="77">
        <f t="shared" si="4"/>
        <v>0</v>
      </c>
      <c r="O18" s="306">
        <f>SUM(C18:N18)</f>
        <v>10</v>
      </c>
      <c r="P18" s="307"/>
      <c r="Q18" s="307"/>
      <c r="R18" s="307"/>
      <c r="S18" s="307"/>
      <c r="T18" s="308"/>
      <c r="U18" s="336"/>
      <c r="V18" s="337"/>
      <c r="W18" s="337"/>
      <c r="X18" s="337"/>
      <c r="Y18" s="337"/>
      <c r="Z18" s="337"/>
      <c r="AA18" s="337"/>
      <c r="AB18" s="337"/>
      <c r="AC18" s="337"/>
      <c r="AD18" s="337"/>
      <c r="AE18" s="338"/>
    </row>
    <row r="19" spans="1:31" s="6" customFormat="1" ht="12.75">
      <c r="A19" s="309" t="s">
        <v>35</v>
      </c>
      <c r="B19" s="310"/>
      <c r="C19" s="31">
        <f aca="true" t="shared" si="5" ref="C19:N19">SUMIF(C12:C17,"=x",$S12:$S17)</f>
        <v>4</v>
      </c>
      <c r="D19" s="32">
        <f t="shared" si="5"/>
        <v>3</v>
      </c>
      <c r="E19" s="32">
        <f t="shared" si="5"/>
        <v>0</v>
      </c>
      <c r="F19" s="32">
        <f t="shared" si="5"/>
        <v>2</v>
      </c>
      <c r="G19" s="32">
        <f t="shared" si="5"/>
        <v>0</v>
      </c>
      <c r="H19" s="32">
        <f t="shared" si="5"/>
        <v>2</v>
      </c>
      <c r="I19" s="78">
        <f t="shared" si="5"/>
        <v>0</v>
      </c>
      <c r="J19" s="78">
        <f t="shared" si="5"/>
        <v>0</v>
      </c>
      <c r="K19" s="78">
        <f t="shared" si="5"/>
        <v>0</v>
      </c>
      <c r="L19" s="78">
        <f t="shared" si="5"/>
        <v>0</v>
      </c>
      <c r="M19" s="78">
        <f t="shared" si="5"/>
        <v>0</v>
      </c>
      <c r="N19" s="79">
        <f t="shared" si="5"/>
        <v>0</v>
      </c>
      <c r="O19" s="311">
        <f>SUM(C19:N19)</f>
        <v>11</v>
      </c>
      <c r="P19" s="312"/>
      <c r="Q19" s="312"/>
      <c r="R19" s="312"/>
      <c r="S19" s="312"/>
      <c r="T19" s="313"/>
      <c r="U19" s="298"/>
      <c r="V19" s="299"/>
      <c r="W19" s="299"/>
      <c r="X19" s="299"/>
      <c r="Y19" s="299"/>
      <c r="Z19" s="299"/>
      <c r="AA19" s="299"/>
      <c r="AB19" s="299"/>
      <c r="AC19" s="299"/>
      <c r="AD19" s="299"/>
      <c r="AE19" s="300"/>
    </row>
    <row r="20" spans="1:31" s="6" customFormat="1" ht="12.75">
      <c r="A20" s="320" t="s">
        <v>36</v>
      </c>
      <c r="B20" s="321"/>
      <c r="C20" s="25">
        <f aca="true" t="shared" si="6" ref="C20:N20">SUMPRODUCT(--(C12:C17="x"),--($T12:$T17="K(5)"))</f>
        <v>1</v>
      </c>
      <c r="D20" s="26">
        <f t="shared" si="6"/>
        <v>1</v>
      </c>
      <c r="E20" s="26">
        <f t="shared" si="6"/>
        <v>0</v>
      </c>
      <c r="F20" s="26">
        <f t="shared" si="6"/>
        <v>0</v>
      </c>
      <c r="G20" s="26">
        <f t="shared" si="6"/>
        <v>0</v>
      </c>
      <c r="H20" s="26">
        <f t="shared" si="6"/>
        <v>1</v>
      </c>
      <c r="I20" s="80">
        <f t="shared" si="6"/>
        <v>0</v>
      </c>
      <c r="J20" s="80">
        <f t="shared" si="6"/>
        <v>0</v>
      </c>
      <c r="K20" s="80">
        <f t="shared" si="6"/>
        <v>0</v>
      </c>
      <c r="L20" s="80">
        <f t="shared" si="6"/>
        <v>0</v>
      </c>
      <c r="M20" s="80">
        <f t="shared" si="6"/>
        <v>0</v>
      </c>
      <c r="N20" s="81">
        <f t="shared" si="6"/>
        <v>0</v>
      </c>
      <c r="O20" s="322">
        <f>SUM(C20:N20)</f>
        <v>3</v>
      </c>
      <c r="P20" s="323"/>
      <c r="Q20" s="323"/>
      <c r="R20" s="323"/>
      <c r="S20" s="323"/>
      <c r="T20" s="324"/>
      <c r="U20" s="298"/>
      <c r="V20" s="299"/>
      <c r="W20" s="299"/>
      <c r="X20" s="299"/>
      <c r="Y20" s="299"/>
      <c r="Z20" s="299"/>
      <c r="AA20" s="299"/>
      <c r="AB20" s="299"/>
      <c r="AC20" s="299"/>
      <c r="AD20" s="299"/>
      <c r="AE20" s="300"/>
    </row>
    <row r="21" spans="1:31" s="6" customFormat="1" ht="12.75">
      <c r="A21" s="329" t="s">
        <v>168</v>
      </c>
      <c r="B21" s="330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3"/>
    </row>
    <row r="22" spans="1:31" s="6" customFormat="1" ht="12.75">
      <c r="A22" s="102" t="s">
        <v>233</v>
      </c>
      <c r="B22" s="107" t="s">
        <v>87</v>
      </c>
      <c r="C22" s="112" t="s">
        <v>32</v>
      </c>
      <c r="D22" s="113"/>
      <c r="E22" s="113"/>
      <c r="F22" s="113"/>
      <c r="G22" s="113"/>
      <c r="H22" s="113"/>
      <c r="I22" s="114"/>
      <c r="J22" s="114"/>
      <c r="K22" s="74"/>
      <c r="L22" s="74"/>
      <c r="M22" s="74"/>
      <c r="N22" s="75"/>
      <c r="O22" s="116">
        <v>3</v>
      </c>
      <c r="P22" s="116"/>
      <c r="Q22" s="14"/>
      <c r="R22" s="22"/>
      <c r="S22" s="21">
        <v>4</v>
      </c>
      <c r="T22" s="55" t="s">
        <v>83</v>
      </c>
      <c r="U22" s="37"/>
      <c r="V22" s="124"/>
      <c r="W22" s="125"/>
      <c r="X22" s="39"/>
      <c r="Y22" s="126"/>
      <c r="Z22" s="127"/>
      <c r="AA22" s="39"/>
      <c r="AB22" s="38"/>
      <c r="AC22" s="56"/>
      <c r="AD22" s="118" t="s">
        <v>112</v>
      </c>
      <c r="AE22" s="118" t="s">
        <v>325</v>
      </c>
    </row>
    <row r="23" spans="1:31" s="6" customFormat="1" ht="12.75">
      <c r="A23" s="223" t="s">
        <v>234</v>
      </c>
      <c r="B23" s="109" t="s">
        <v>88</v>
      </c>
      <c r="C23" s="112"/>
      <c r="D23" s="113" t="s">
        <v>32</v>
      </c>
      <c r="E23" s="113"/>
      <c r="F23" s="113"/>
      <c r="G23" s="113"/>
      <c r="H23" s="113"/>
      <c r="I23" s="114"/>
      <c r="J23" s="114"/>
      <c r="K23" s="74"/>
      <c r="L23" s="74"/>
      <c r="M23" s="74"/>
      <c r="N23" s="75"/>
      <c r="O23" s="115">
        <v>2</v>
      </c>
      <c r="P23" s="116"/>
      <c r="Q23" s="14"/>
      <c r="R23" s="22"/>
      <c r="S23" s="115">
        <v>2</v>
      </c>
      <c r="T23" s="55" t="s">
        <v>83</v>
      </c>
      <c r="U23" s="36" t="s">
        <v>33</v>
      </c>
      <c r="V23" s="130" t="str">
        <f>A22</f>
        <v>sejttab18eo</v>
      </c>
      <c r="W23" s="135" t="str">
        <f>B22</f>
        <v>Sejttan EA </v>
      </c>
      <c r="X23" s="39"/>
      <c r="Y23" s="126"/>
      <c r="Z23" s="127"/>
      <c r="AA23" s="39"/>
      <c r="AB23" s="38"/>
      <c r="AC23" s="56"/>
      <c r="AD23" s="118" t="s">
        <v>112</v>
      </c>
      <c r="AE23" s="118" t="s">
        <v>326</v>
      </c>
    </row>
    <row r="24" spans="1:31" s="6" customFormat="1" ht="12.75">
      <c r="A24" s="102" t="s">
        <v>91</v>
      </c>
      <c r="B24" s="107" t="s">
        <v>92</v>
      </c>
      <c r="C24" s="112"/>
      <c r="D24" s="113" t="s">
        <v>32</v>
      </c>
      <c r="E24" s="113"/>
      <c r="F24" s="113"/>
      <c r="G24" s="113"/>
      <c r="H24" s="113"/>
      <c r="I24" s="114"/>
      <c r="J24" s="114"/>
      <c r="K24" s="74"/>
      <c r="L24" s="74"/>
      <c r="M24" s="74"/>
      <c r="N24" s="75"/>
      <c r="O24" s="115"/>
      <c r="P24" s="116">
        <v>4</v>
      </c>
      <c r="Q24" s="14"/>
      <c r="R24" s="22"/>
      <c r="S24" s="21">
        <v>4</v>
      </c>
      <c r="T24" s="55" t="s">
        <v>82</v>
      </c>
      <c r="U24" s="36" t="s">
        <v>33</v>
      </c>
      <c r="V24" s="130" t="str">
        <f>A22</f>
        <v>sejttab18eo</v>
      </c>
      <c r="W24" s="135" t="str">
        <f>B22</f>
        <v>Sejttan EA </v>
      </c>
      <c r="X24" s="39"/>
      <c r="Y24" s="126"/>
      <c r="Z24" s="127"/>
      <c r="AA24" s="39"/>
      <c r="AB24" s="38"/>
      <c r="AC24" s="56"/>
      <c r="AD24" s="118" t="s">
        <v>112</v>
      </c>
      <c r="AE24" s="127" t="s">
        <v>363</v>
      </c>
    </row>
    <row r="25" spans="1:31" s="6" customFormat="1" ht="12.75">
      <c r="A25" s="102" t="s">
        <v>89</v>
      </c>
      <c r="B25" s="107" t="s">
        <v>90</v>
      </c>
      <c r="C25" s="112"/>
      <c r="D25" s="113"/>
      <c r="E25" s="113"/>
      <c r="F25" s="113" t="s">
        <v>32</v>
      </c>
      <c r="G25" s="113"/>
      <c r="H25" s="113"/>
      <c r="I25" s="114"/>
      <c r="J25" s="114"/>
      <c r="K25" s="74"/>
      <c r="L25" s="74"/>
      <c r="M25" s="74"/>
      <c r="N25" s="75"/>
      <c r="O25" s="115">
        <v>2</v>
      </c>
      <c r="P25" s="116"/>
      <c r="Q25" s="14"/>
      <c r="R25" s="22"/>
      <c r="S25" s="115">
        <v>2</v>
      </c>
      <c r="T25" s="55" t="s">
        <v>83</v>
      </c>
      <c r="U25" s="36" t="s">
        <v>33</v>
      </c>
      <c r="V25" s="130" t="str">
        <f>A23</f>
        <v>allszeb18eo</v>
      </c>
      <c r="W25" s="135" t="str">
        <f>B23</f>
        <v>Az állatok szervezete EA</v>
      </c>
      <c r="X25" s="39"/>
      <c r="Y25" s="126"/>
      <c r="Z25" s="127"/>
      <c r="AA25" s="39"/>
      <c r="AB25" s="38"/>
      <c r="AC25" s="56"/>
      <c r="AD25" s="118" t="s">
        <v>112</v>
      </c>
      <c r="AE25" s="127" t="s">
        <v>364</v>
      </c>
    </row>
    <row r="26" spans="1:31" s="6" customFormat="1" ht="12.75">
      <c r="A26" s="102" t="s">
        <v>93</v>
      </c>
      <c r="B26" s="107" t="s">
        <v>94</v>
      </c>
      <c r="C26" s="112"/>
      <c r="D26" s="113"/>
      <c r="E26" s="113" t="s">
        <v>32</v>
      </c>
      <c r="F26" s="113"/>
      <c r="G26" s="113"/>
      <c r="H26" s="113"/>
      <c r="I26" s="114"/>
      <c r="J26" s="114"/>
      <c r="K26" s="74"/>
      <c r="L26" s="74"/>
      <c r="M26" s="74"/>
      <c r="N26" s="75"/>
      <c r="O26" s="115"/>
      <c r="P26" s="116">
        <v>3</v>
      </c>
      <c r="Q26" s="14"/>
      <c r="R26" s="22"/>
      <c r="S26" s="115">
        <v>3</v>
      </c>
      <c r="T26" s="55" t="s">
        <v>82</v>
      </c>
      <c r="U26" s="39" t="s">
        <v>121</v>
      </c>
      <c r="V26" s="126" t="str">
        <f>A43</f>
        <v>terepob18to</v>
      </c>
      <c r="W26" s="127" t="str">
        <f>B43</f>
        <v>Állat- és növényismeret évközi terepgyakorlat (őszi – 6 napos)</v>
      </c>
      <c r="X26" s="39"/>
      <c r="Y26" s="126"/>
      <c r="Z26" s="127"/>
      <c r="AA26" s="39"/>
      <c r="AB26" s="38"/>
      <c r="AC26" s="56"/>
      <c r="AD26" s="118" t="s">
        <v>113</v>
      </c>
      <c r="AE26" s="127" t="s">
        <v>365</v>
      </c>
    </row>
    <row r="27" spans="1:31" s="6" customFormat="1" ht="12.75">
      <c r="A27" s="102" t="s">
        <v>95</v>
      </c>
      <c r="B27" s="107" t="s">
        <v>96</v>
      </c>
      <c r="C27" s="112"/>
      <c r="D27" s="113"/>
      <c r="E27" s="113"/>
      <c r="F27" s="113" t="s">
        <v>32</v>
      </c>
      <c r="G27" s="113"/>
      <c r="H27" s="113"/>
      <c r="I27" s="114"/>
      <c r="J27" s="114"/>
      <c r="K27" s="74"/>
      <c r="L27" s="74"/>
      <c r="M27" s="74"/>
      <c r="N27" s="75"/>
      <c r="O27" s="115"/>
      <c r="P27" s="116">
        <v>2</v>
      </c>
      <c r="Q27" s="14"/>
      <c r="R27" s="22"/>
      <c r="S27" s="115">
        <v>2</v>
      </c>
      <c r="T27" s="55" t="s">
        <v>82</v>
      </c>
      <c r="U27" s="36" t="s">
        <v>33</v>
      </c>
      <c r="V27" s="130" t="str">
        <f>A26</f>
        <v>bb5t4300</v>
      </c>
      <c r="W27" s="135" t="str">
        <f>B26</f>
        <v>Állatismeret - I. GY</v>
      </c>
      <c r="X27" s="39" t="s">
        <v>121</v>
      </c>
      <c r="Y27" s="126" t="str">
        <f>A44</f>
        <v>tereptb18to</v>
      </c>
      <c r="Z27" s="127" t="str">
        <f>B44</f>
        <v>Állat- és növényismeret évközi terepgyakorlat (tavaszi – 6 napos)</v>
      </c>
      <c r="AA27" s="39"/>
      <c r="AB27" s="38"/>
      <c r="AC27" s="56"/>
      <c r="AD27" s="118" t="s">
        <v>113</v>
      </c>
      <c r="AE27" s="127" t="s">
        <v>366</v>
      </c>
    </row>
    <row r="28" spans="1:31" s="6" customFormat="1" ht="12.75">
      <c r="A28" s="223" t="s">
        <v>235</v>
      </c>
      <c r="B28" s="109" t="s">
        <v>97</v>
      </c>
      <c r="C28" s="112"/>
      <c r="D28" s="14" t="s">
        <v>32</v>
      </c>
      <c r="E28" s="113"/>
      <c r="F28" s="113"/>
      <c r="G28" s="113"/>
      <c r="H28" s="113"/>
      <c r="I28" s="114"/>
      <c r="J28" s="114"/>
      <c r="K28" s="74"/>
      <c r="L28" s="74"/>
      <c r="M28" s="74"/>
      <c r="N28" s="75"/>
      <c r="O28" s="21">
        <v>2</v>
      </c>
      <c r="P28" s="116"/>
      <c r="Q28" s="14"/>
      <c r="R28" s="22"/>
      <c r="S28" s="21">
        <v>2</v>
      </c>
      <c r="T28" s="55" t="s">
        <v>83</v>
      </c>
      <c r="U28" s="36" t="s">
        <v>33</v>
      </c>
      <c r="V28" s="130" t="str">
        <f>A22</f>
        <v>sejttab18eo</v>
      </c>
      <c r="W28" s="135" t="str">
        <f>B22</f>
        <v>Sejttan EA </v>
      </c>
      <c r="X28" s="39"/>
      <c r="Y28" s="126"/>
      <c r="Z28" s="127"/>
      <c r="AA28" s="39"/>
      <c r="AB28" s="38"/>
      <c r="AC28" s="56"/>
      <c r="AD28" s="118" t="s">
        <v>114</v>
      </c>
      <c r="AE28" s="118" t="s">
        <v>327</v>
      </c>
    </row>
    <row r="29" spans="1:31" s="6" customFormat="1" ht="12.75">
      <c r="A29" s="102" t="s">
        <v>98</v>
      </c>
      <c r="B29" s="107" t="s">
        <v>99</v>
      </c>
      <c r="C29" s="112"/>
      <c r="D29" s="14" t="s">
        <v>32</v>
      </c>
      <c r="E29" s="113"/>
      <c r="F29" s="113"/>
      <c r="G29" s="113"/>
      <c r="H29" s="113"/>
      <c r="I29" s="114"/>
      <c r="J29" s="114"/>
      <c r="K29" s="74"/>
      <c r="L29" s="74"/>
      <c r="M29" s="74"/>
      <c r="N29" s="75"/>
      <c r="O29" s="115"/>
      <c r="P29" s="116">
        <v>3</v>
      </c>
      <c r="Q29" s="14"/>
      <c r="R29" s="22"/>
      <c r="S29" s="115">
        <v>3</v>
      </c>
      <c r="T29" s="55" t="s">
        <v>82</v>
      </c>
      <c r="U29" s="36" t="s">
        <v>33</v>
      </c>
      <c r="V29" s="130" t="str">
        <f>A22</f>
        <v>sejttab18eo</v>
      </c>
      <c r="W29" s="135" t="str">
        <f>B22</f>
        <v>Sejttan EA </v>
      </c>
      <c r="X29" s="39"/>
      <c r="Y29" s="126"/>
      <c r="Z29" s="127"/>
      <c r="AA29" s="39"/>
      <c r="AB29" s="38"/>
      <c r="AC29" s="56"/>
      <c r="AD29" s="118" t="s">
        <v>115</v>
      </c>
      <c r="AE29" s="127" t="s">
        <v>367</v>
      </c>
    </row>
    <row r="30" spans="1:31" s="6" customFormat="1" ht="12.75">
      <c r="A30" s="223" t="s">
        <v>236</v>
      </c>
      <c r="B30" s="109" t="s">
        <v>100</v>
      </c>
      <c r="C30" s="112"/>
      <c r="D30" s="113"/>
      <c r="E30" s="113"/>
      <c r="F30" s="113"/>
      <c r="G30" s="113" t="s">
        <v>32</v>
      </c>
      <c r="H30" s="113"/>
      <c r="I30" s="114"/>
      <c r="J30" s="114"/>
      <c r="K30" s="74"/>
      <c r="L30" s="74"/>
      <c r="M30" s="74"/>
      <c r="N30" s="75"/>
      <c r="O30" s="115">
        <v>1</v>
      </c>
      <c r="P30" s="116"/>
      <c r="Q30" s="14"/>
      <c r="R30" s="22"/>
      <c r="S30" s="115">
        <v>1</v>
      </c>
      <c r="T30" s="55" t="s">
        <v>83</v>
      </c>
      <c r="U30" s="37" t="s">
        <v>47</v>
      </c>
      <c r="V30" s="124" t="str">
        <f>A22</f>
        <v>sejttab18eo</v>
      </c>
      <c r="W30" s="125" t="str">
        <f>B22</f>
        <v>Sejttan EA </v>
      </c>
      <c r="X30" s="39"/>
      <c r="Y30" s="126"/>
      <c r="Z30" s="127"/>
      <c r="AA30" s="39"/>
      <c r="AB30" s="38"/>
      <c r="AC30" s="56"/>
      <c r="AD30" s="118" t="s">
        <v>116</v>
      </c>
      <c r="AE30" s="118" t="s">
        <v>328</v>
      </c>
    </row>
    <row r="31" spans="1:31" s="6" customFormat="1" ht="12.75">
      <c r="A31" s="102" t="s">
        <v>101</v>
      </c>
      <c r="B31" s="107" t="s">
        <v>102</v>
      </c>
      <c r="C31" s="112"/>
      <c r="D31" s="113"/>
      <c r="E31" s="113"/>
      <c r="F31" s="113"/>
      <c r="G31" s="113" t="s">
        <v>32</v>
      </c>
      <c r="H31" s="113"/>
      <c r="I31" s="114"/>
      <c r="J31" s="114"/>
      <c r="K31" s="74"/>
      <c r="L31" s="74"/>
      <c r="M31" s="74"/>
      <c r="N31" s="75"/>
      <c r="O31" s="115"/>
      <c r="P31" s="116">
        <v>1</v>
      </c>
      <c r="Q31" s="14"/>
      <c r="R31" s="22"/>
      <c r="S31" s="115">
        <v>1</v>
      </c>
      <c r="T31" s="55" t="s">
        <v>82</v>
      </c>
      <c r="U31" s="37" t="s">
        <v>47</v>
      </c>
      <c r="V31" s="124" t="str">
        <f>A22</f>
        <v>sejttab18eo</v>
      </c>
      <c r="W31" s="125" t="str">
        <f>B22</f>
        <v>Sejttan EA </v>
      </c>
      <c r="X31" s="39"/>
      <c r="Y31" s="126"/>
      <c r="Z31" s="127"/>
      <c r="AA31" s="39"/>
      <c r="AB31" s="38"/>
      <c r="AC31" s="56"/>
      <c r="AD31" s="118" t="s">
        <v>117</v>
      </c>
      <c r="AE31" s="127" t="s">
        <v>368</v>
      </c>
    </row>
    <row r="32" spans="1:31" s="6" customFormat="1" ht="12.75">
      <c r="A32" s="102" t="s">
        <v>103</v>
      </c>
      <c r="B32" s="107" t="s">
        <v>104</v>
      </c>
      <c r="C32" s="115"/>
      <c r="D32" s="116"/>
      <c r="E32" s="14" t="s">
        <v>32</v>
      </c>
      <c r="F32" s="113"/>
      <c r="G32" s="113"/>
      <c r="H32" s="113"/>
      <c r="I32" s="114"/>
      <c r="J32" s="114"/>
      <c r="K32" s="74"/>
      <c r="L32" s="74"/>
      <c r="M32" s="74"/>
      <c r="N32" s="75"/>
      <c r="O32" s="115"/>
      <c r="P32" s="116">
        <v>3</v>
      </c>
      <c r="Q32" s="14"/>
      <c r="R32" s="22"/>
      <c r="S32" s="115">
        <v>3</v>
      </c>
      <c r="T32" s="55" t="s">
        <v>82</v>
      </c>
      <c r="U32" s="39" t="s">
        <v>121</v>
      </c>
      <c r="V32" s="126" t="str">
        <f>A43</f>
        <v>terepob18to</v>
      </c>
      <c r="W32" s="127" t="str">
        <f>B43</f>
        <v>Állat- és növényismeret évközi terepgyakorlat (őszi – 6 napos)</v>
      </c>
      <c r="X32" s="39"/>
      <c r="Y32" s="126"/>
      <c r="Z32" s="127"/>
      <c r="AA32" s="39"/>
      <c r="AB32" s="38"/>
      <c r="AC32" s="56"/>
      <c r="AD32" s="118" t="s">
        <v>118</v>
      </c>
      <c r="AE32" s="127" t="s">
        <v>369</v>
      </c>
    </row>
    <row r="33" spans="1:31" s="6" customFormat="1" ht="12.75">
      <c r="A33" s="102" t="s">
        <v>105</v>
      </c>
      <c r="B33" s="107" t="s">
        <v>106</v>
      </c>
      <c r="C33" s="115"/>
      <c r="D33" s="116"/>
      <c r="E33" s="113"/>
      <c r="F33" s="113" t="s">
        <v>32</v>
      </c>
      <c r="G33" s="113"/>
      <c r="H33" s="113"/>
      <c r="I33" s="114"/>
      <c r="J33" s="114"/>
      <c r="K33" s="74"/>
      <c r="L33" s="74"/>
      <c r="M33" s="74"/>
      <c r="N33" s="75"/>
      <c r="O33" s="115"/>
      <c r="P33" s="116">
        <v>2</v>
      </c>
      <c r="Q33" s="14"/>
      <c r="R33" s="22"/>
      <c r="S33" s="115">
        <v>2</v>
      </c>
      <c r="T33" s="55" t="s">
        <v>82</v>
      </c>
      <c r="U33" s="36" t="s">
        <v>33</v>
      </c>
      <c r="V33" s="130" t="str">
        <f>A32</f>
        <v>bb5t4302</v>
      </c>
      <c r="W33" s="135" t="str">
        <f>B32</f>
        <v>Növény- és gombaismeret - I. GY</v>
      </c>
      <c r="X33" s="39" t="s">
        <v>121</v>
      </c>
      <c r="Y33" s="126" t="str">
        <f>A44</f>
        <v>tereptb18to</v>
      </c>
      <c r="Z33" s="127" t="str">
        <f>B44</f>
        <v>Állat- és növényismeret évközi terepgyakorlat (tavaszi – 6 napos)</v>
      </c>
      <c r="AA33" s="39"/>
      <c r="AB33" s="38"/>
      <c r="AC33" s="56"/>
      <c r="AD33" s="118" t="s">
        <v>118</v>
      </c>
      <c r="AE33" s="127" t="s">
        <v>369</v>
      </c>
    </row>
    <row r="34" spans="1:31" s="6" customFormat="1" ht="12.75">
      <c r="A34" s="102" t="s">
        <v>109</v>
      </c>
      <c r="B34" s="107" t="s">
        <v>110</v>
      </c>
      <c r="C34" s="115"/>
      <c r="D34" s="116"/>
      <c r="E34" s="113"/>
      <c r="F34" s="113"/>
      <c r="G34" s="113" t="s">
        <v>32</v>
      </c>
      <c r="H34" s="113"/>
      <c r="I34" s="114"/>
      <c r="J34" s="114"/>
      <c r="K34" s="74"/>
      <c r="L34" s="74"/>
      <c r="M34" s="74"/>
      <c r="N34" s="75"/>
      <c r="O34" s="115">
        <v>3</v>
      </c>
      <c r="P34" s="116"/>
      <c r="Q34" s="14"/>
      <c r="R34" s="22"/>
      <c r="S34" s="115">
        <v>3</v>
      </c>
      <c r="T34" s="55" t="s">
        <v>83</v>
      </c>
      <c r="U34" s="40"/>
      <c r="V34" s="130"/>
      <c r="W34" s="135"/>
      <c r="X34" s="40"/>
      <c r="Y34" s="130"/>
      <c r="Z34" s="135"/>
      <c r="AA34" s="39"/>
      <c r="AB34" s="38"/>
      <c r="AC34" s="56"/>
      <c r="AD34" s="119" t="s">
        <v>86</v>
      </c>
      <c r="AE34" s="127" t="s">
        <v>370</v>
      </c>
    </row>
    <row r="35" spans="1:31" s="6" customFormat="1" ht="12.75">
      <c r="A35" s="230" t="s">
        <v>166</v>
      </c>
      <c r="B35" s="109" t="s">
        <v>111</v>
      </c>
      <c r="C35" s="112"/>
      <c r="D35" s="113"/>
      <c r="E35" s="113"/>
      <c r="F35" s="113"/>
      <c r="G35" s="113"/>
      <c r="H35" s="14" t="s">
        <v>32</v>
      </c>
      <c r="I35" s="114"/>
      <c r="J35" s="114"/>
      <c r="K35" s="165"/>
      <c r="L35" s="165"/>
      <c r="M35" s="165"/>
      <c r="N35" s="164"/>
      <c r="O35" s="115">
        <v>2</v>
      </c>
      <c r="P35" s="116"/>
      <c r="Q35" s="14"/>
      <c r="R35" s="22"/>
      <c r="S35" s="21">
        <v>2</v>
      </c>
      <c r="T35" s="55" t="s">
        <v>83</v>
      </c>
      <c r="U35" s="59"/>
      <c r="V35" s="73"/>
      <c r="W35" s="145"/>
      <c r="X35" s="59"/>
      <c r="Y35" s="73"/>
      <c r="Z35" s="145"/>
      <c r="AA35" s="59"/>
      <c r="AB35" s="45"/>
      <c r="AC35" s="64"/>
      <c r="AD35" s="118" t="s">
        <v>120</v>
      </c>
      <c r="AE35" s="145" t="s">
        <v>371</v>
      </c>
    </row>
    <row r="36" spans="1:31" s="6" customFormat="1" ht="12.75">
      <c r="A36" s="223" t="s">
        <v>237</v>
      </c>
      <c r="B36" s="109" t="s">
        <v>148</v>
      </c>
      <c r="C36" s="112"/>
      <c r="D36" s="113"/>
      <c r="E36" s="113"/>
      <c r="F36" s="113"/>
      <c r="G36" s="113"/>
      <c r="H36" s="113" t="s">
        <v>32</v>
      </c>
      <c r="I36" s="114"/>
      <c r="J36" s="114"/>
      <c r="K36" s="165"/>
      <c r="L36" s="165"/>
      <c r="M36" s="165"/>
      <c r="N36" s="164"/>
      <c r="O36" s="21">
        <v>3</v>
      </c>
      <c r="P36" s="116"/>
      <c r="Q36" s="14"/>
      <c r="R36" s="22"/>
      <c r="S36" s="21">
        <v>3</v>
      </c>
      <c r="T36" s="55" t="s">
        <v>83</v>
      </c>
      <c r="U36" s="59"/>
      <c r="V36" s="73"/>
      <c r="W36" s="145"/>
      <c r="X36" s="59"/>
      <c r="Y36" s="73"/>
      <c r="Z36" s="145"/>
      <c r="AA36" s="59"/>
      <c r="AB36" s="45"/>
      <c r="AC36" s="64"/>
      <c r="AD36" s="110" t="s">
        <v>138</v>
      </c>
      <c r="AE36" s="110" t="s">
        <v>329</v>
      </c>
    </row>
    <row r="37" spans="1:31" s="6" customFormat="1" ht="12.75">
      <c r="A37" s="223" t="s">
        <v>238</v>
      </c>
      <c r="B37" s="102" t="s">
        <v>149</v>
      </c>
      <c r="C37" s="112"/>
      <c r="D37" s="113"/>
      <c r="E37" s="113"/>
      <c r="F37" s="113"/>
      <c r="G37" s="113"/>
      <c r="H37" s="14" t="s">
        <v>32</v>
      </c>
      <c r="I37" s="114"/>
      <c r="J37" s="114"/>
      <c r="K37" s="165"/>
      <c r="L37" s="165"/>
      <c r="M37" s="165"/>
      <c r="N37" s="164"/>
      <c r="O37" s="21">
        <v>1</v>
      </c>
      <c r="P37" s="116"/>
      <c r="Q37" s="14"/>
      <c r="R37" s="22"/>
      <c r="S37" s="115">
        <v>1</v>
      </c>
      <c r="T37" s="55" t="s">
        <v>83</v>
      </c>
      <c r="U37" s="59"/>
      <c r="V37" s="73"/>
      <c r="W37" s="145"/>
      <c r="X37" s="59"/>
      <c r="Y37" s="73"/>
      <c r="Z37" s="145"/>
      <c r="AA37" s="59"/>
      <c r="AB37" s="45"/>
      <c r="AC37" s="64"/>
      <c r="AD37" s="161" t="s">
        <v>157</v>
      </c>
      <c r="AE37" s="161" t="s">
        <v>330</v>
      </c>
    </row>
    <row r="38" spans="1:31" s="6" customFormat="1" ht="12.75">
      <c r="A38" s="223" t="s">
        <v>239</v>
      </c>
      <c r="B38" s="102" t="s">
        <v>150</v>
      </c>
      <c r="C38" s="112"/>
      <c r="D38" s="113"/>
      <c r="E38" s="113"/>
      <c r="F38" s="113"/>
      <c r="G38" s="113" t="s">
        <v>32</v>
      </c>
      <c r="H38" s="113"/>
      <c r="I38" s="114"/>
      <c r="J38" s="117"/>
      <c r="K38" s="165"/>
      <c r="L38" s="165"/>
      <c r="M38" s="165"/>
      <c r="N38" s="164"/>
      <c r="O38" s="21">
        <v>3</v>
      </c>
      <c r="P38" s="116"/>
      <c r="Q38" s="14"/>
      <c r="R38" s="22"/>
      <c r="S38" s="21">
        <v>3</v>
      </c>
      <c r="T38" s="55" t="s">
        <v>83</v>
      </c>
      <c r="U38" s="20" t="s">
        <v>33</v>
      </c>
      <c r="V38" s="129" t="str">
        <f>A45</f>
        <v>bb5t1301</v>
      </c>
      <c r="W38" s="134" t="str">
        <f>B45</f>
        <v>Biokémia és molekuláris biológia I. EA</v>
      </c>
      <c r="X38" s="59"/>
      <c r="Y38" s="73"/>
      <c r="Z38" s="145"/>
      <c r="AA38" s="59"/>
      <c r="AB38" s="45"/>
      <c r="AC38" s="64"/>
      <c r="AD38" s="161" t="s">
        <v>158</v>
      </c>
      <c r="AE38" s="161" t="s">
        <v>331</v>
      </c>
    </row>
    <row r="39" spans="1:31" s="6" customFormat="1" ht="12.75">
      <c r="A39" s="304" t="s">
        <v>34</v>
      </c>
      <c r="B39" s="305"/>
      <c r="C39" s="28">
        <f aca="true" t="shared" si="7" ref="C39:H39">SUMIF(C22:C38,"=x",$O22:$O38)+SUMIF(C22:C38,"=x",$P22:$P38)+SUMIF(C22:C38,"=x",$Q22:$Q38)</f>
        <v>3</v>
      </c>
      <c r="D39" s="29">
        <f t="shared" si="7"/>
        <v>11</v>
      </c>
      <c r="E39" s="29">
        <f t="shared" si="7"/>
        <v>6</v>
      </c>
      <c r="F39" s="29">
        <f t="shared" si="7"/>
        <v>6</v>
      </c>
      <c r="G39" s="29">
        <f t="shared" si="7"/>
        <v>8</v>
      </c>
      <c r="H39" s="29">
        <f t="shared" si="7"/>
        <v>6</v>
      </c>
      <c r="I39" s="76">
        <f aca="true" t="shared" si="8" ref="I39:N39">SUMIF(I22:I34,"=x",$O22:$O34)+SUMIF(I22:I34,"=x",$P22:$P34)+SUMIF(I22:I34,"=x",$Q22:$Q34)</f>
        <v>0</v>
      </c>
      <c r="J39" s="76">
        <f t="shared" si="8"/>
        <v>0</v>
      </c>
      <c r="K39" s="76">
        <f t="shared" si="8"/>
        <v>0</v>
      </c>
      <c r="L39" s="76">
        <f t="shared" si="8"/>
        <v>0</v>
      </c>
      <c r="M39" s="76">
        <f t="shared" si="8"/>
        <v>0</v>
      </c>
      <c r="N39" s="77">
        <f t="shared" si="8"/>
        <v>0</v>
      </c>
      <c r="O39" s="306">
        <f>SUM(C39:N39)</f>
        <v>40</v>
      </c>
      <c r="P39" s="307"/>
      <c r="Q39" s="307"/>
      <c r="R39" s="307"/>
      <c r="S39" s="307"/>
      <c r="T39" s="308"/>
      <c r="U39" s="336"/>
      <c r="V39" s="337"/>
      <c r="W39" s="337"/>
      <c r="X39" s="337"/>
      <c r="Y39" s="337"/>
      <c r="Z39" s="337"/>
      <c r="AA39" s="337"/>
      <c r="AB39" s="337"/>
      <c r="AC39" s="337"/>
      <c r="AD39" s="337"/>
      <c r="AE39" s="338"/>
    </row>
    <row r="40" spans="1:31" s="6" customFormat="1" ht="12.75">
      <c r="A40" s="309" t="s">
        <v>35</v>
      </c>
      <c r="B40" s="310"/>
      <c r="C40" s="31">
        <f aca="true" t="shared" si="9" ref="C40:H40">SUMIF(C22:C38,"=x",$S22:$S38)</f>
        <v>4</v>
      </c>
      <c r="D40" s="32">
        <f t="shared" si="9"/>
        <v>11</v>
      </c>
      <c r="E40" s="32">
        <f t="shared" si="9"/>
        <v>6</v>
      </c>
      <c r="F40" s="32">
        <f t="shared" si="9"/>
        <v>6</v>
      </c>
      <c r="G40" s="32">
        <f t="shared" si="9"/>
        <v>8</v>
      </c>
      <c r="H40" s="32">
        <f t="shared" si="9"/>
        <v>6</v>
      </c>
      <c r="I40" s="78">
        <f aca="true" t="shared" si="10" ref="I40:N40">SUMIF(I22:I34,"=x",$S22:$S34)</f>
        <v>0</v>
      </c>
      <c r="J40" s="78">
        <f t="shared" si="10"/>
        <v>0</v>
      </c>
      <c r="K40" s="78">
        <f t="shared" si="10"/>
        <v>0</v>
      </c>
      <c r="L40" s="78">
        <f t="shared" si="10"/>
        <v>0</v>
      </c>
      <c r="M40" s="78">
        <f t="shared" si="10"/>
        <v>0</v>
      </c>
      <c r="N40" s="79">
        <f t="shared" si="10"/>
        <v>0</v>
      </c>
      <c r="O40" s="311">
        <f>SUM(C40:N40)</f>
        <v>41</v>
      </c>
      <c r="P40" s="312"/>
      <c r="Q40" s="312"/>
      <c r="R40" s="312"/>
      <c r="S40" s="312"/>
      <c r="T40" s="313"/>
      <c r="U40" s="298"/>
      <c r="V40" s="299"/>
      <c r="W40" s="299"/>
      <c r="X40" s="299"/>
      <c r="Y40" s="299"/>
      <c r="Z40" s="299"/>
      <c r="AA40" s="299"/>
      <c r="AB40" s="299"/>
      <c r="AC40" s="299"/>
      <c r="AD40" s="299"/>
      <c r="AE40" s="300"/>
    </row>
    <row r="41" spans="1:31" s="6" customFormat="1" ht="12.75">
      <c r="A41" s="320" t="s">
        <v>36</v>
      </c>
      <c r="B41" s="321"/>
      <c r="C41" s="25">
        <f aca="true" t="shared" si="11" ref="C41:N41">SUMPRODUCT(--(C22:C38="x"),--($T22:$T38="K(5)"))</f>
        <v>1</v>
      </c>
      <c r="D41" s="26">
        <f t="shared" si="11"/>
        <v>2</v>
      </c>
      <c r="E41" s="26">
        <f t="shared" si="11"/>
        <v>0</v>
      </c>
      <c r="F41" s="26">
        <f t="shared" si="11"/>
        <v>1</v>
      </c>
      <c r="G41" s="26">
        <f t="shared" si="11"/>
        <v>3</v>
      </c>
      <c r="H41" s="26">
        <f t="shared" si="11"/>
        <v>3</v>
      </c>
      <c r="I41" s="80">
        <f t="shared" si="11"/>
        <v>0</v>
      </c>
      <c r="J41" s="80">
        <f t="shared" si="11"/>
        <v>0</v>
      </c>
      <c r="K41" s="80">
        <f t="shared" si="11"/>
        <v>0</v>
      </c>
      <c r="L41" s="80">
        <f t="shared" si="11"/>
        <v>0</v>
      </c>
      <c r="M41" s="80">
        <f t="shared" si="11"/>
        <v>0</v>
      </c>
      <c r="N41" s="81">
        <f t="shared" si="11"/>
        <v>0</v>
      </c>
      <c r="O41" s="322">
        <f>SUM(C41:N41)</f>
        <v>10</v>
      </c>
      <c r="P41" s="323"/>
      <c r="Q41" s="323"/>
      <c r="R41" s="323"/>
      <c r="S41" s="323"/>
      <c r="T41" s="324"/>
      <c r="U41" s="298"/>
      <c r="V41" s="299"/>
      <c r="W41" s="299"/>
      <c r="X41" s="299"/>
      <c r="Y41" s="299"/>
      <c r="Z41" s="299"/>
      <c r="AA41" s="299"/>
      <c r="AB41" s="299"/>
      <c r="AC41" s="299"/>
      <c r="AD41" s="299"/>
      <c r="AE41" s="300"/>
    </row>
    <row r="42" spans="1:31" s="6" customFormat="1" ht="12.75">
      <c r="A42" s="329" t="s">
        <v>164</v>
      </c>
      <c r="B42" s="330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3"/>
    </row>
    <row r="43" spans="1:31" s="6" customFormat="1" ht="12.75">
      <c r="A43" s="223" t="s">
        <v>240</v>
      </c>
      <c r="B43" s="109" t="s">
        <v>122</v>
      </c>
      <c r="C43" s="112"/>
      <c r="D43" s="113"/>
      <c r="E43" s="113" t="s">
        <v>32</v>
      </c>
      <c r="F43" s="113"/>
      <c r="G43" s="113"/>
      <c r="H43" s="113"/>
      <c r="I43" s="114"/>
      <c r="J43" s="114"/>
      <c r="K43" s="74"/>
      <c r="L43" s="74"/>
      <c r="M43" s="74"/>
      <c r="N43" s="75"/>
      <c r="O43" s="115"/>
      <c r="P43" s="116">
        <v>0</v>
      </c>
      <c r="Q43" s="14"/>
      <c r="R43" s="22"/>
      <c r="S43" s="115">
        <v>1</v>
      </c>
      <c r="T43" s="55" t="s">
        <v>140</v>
      </c>
      <c r="U43" s="59" t="s">
        <v>121</v>
      </c>
      <c r="V43" s="103" t="str">
        <f>A26</f>
        <v>bb5t4300</v>
      </c>
      <c r="W43" s="166" t="str">
        <f>B26</f>
        <v>Állatismeret - I. GY</v>
      </c>
      <c r="X43" s="59" t="s">
        <v>121</v>
      </c>
      <c r="Y43" s="73" t="str">
        <f>A32</f>
        <v>bb5t4302</v>
      </c>
      <c r="Z43" s="145" t="str">
        <f>B32</f>
        <v>Növény- és gombaismeret - I. GY</v>
      </c>
      <c r="AA43" s="57"/>
      <c r="AB43" s="41"/>
      <c r="AC43" s="58"/>
      <c r="AD43" s="110" t="s">
        <v>113</v>
      </c>
      <c r="AE43" s="110" t="s">
        <v>332</v>
      </c>
    </row>
    <row r="44" spans="1:31" s="6" customFormat="1" ht="12.75">
      <c r="A44" s="231" t="s">
        <v>241</v>
      </c>
      <c r="B44" s="121" t="s">
        <v>123</v>
      </c>
      <c r="C44" s="151"/>
      <c r="D44" s="152"/>
      <c r="E44" s="152"/>
      <c r="F44" s="152" t="s">
        <v>32</v>
      </c>
      <c r="G44" s="152"/>
      <c r="H44" s="152"/>
      <c r="I44" s="153"/>
      <c r="J44" s="153"/>
      <c r="K44" s="92"/>
      <c r="L44" s="92"/>
      <c r="M44" s="92"/>
      <c r="N44" s="93"/>
      <c r="O44" s="157"/>
      <c r="P44" s="158">
        <v>0</v>
      </c>
      <c r="Q44" s="34"/>
      <c r="R44" s="48"/>
      <c r="S44" s="157">
        <v>1</v>
      </c>
      <c r="T44" s="55" t="s">
        <v>140</v>
      </c>
      <c r="U44" s="146" t="s">
        <v>121</v>
      </c>
      <c r="V44" s="147" t="str">
        <f>A27</f>
        <v>bb5t4400</v>
      </c>
      <c r="W44" s="148" t="str">
        <f>B27</f>
        <v>Állatismeret - II. GY</v>
      </c>
      <c r="X44" s="146" t="s">
        <v>121</v>
      </c>
      <c r="Y44" s="149" t="str">
        <f>A33</f>
        <v>bb5t4401</v>
      </c>
      <c r="Z44" s="150" t="str">
        <f>B33</f>
        <v>Növény- és gombaismeret - II. GY</v>
      </c>
      <c r="AA44" s="67"/>
      <c r="AB44" s="42"/>
      <c r="AC44" s="68"/>
      <c r="AD44" s="122" t="s">
        <v>118</v>
      </c>
      <c r="AE44" s="110" t="s">
        <v>333</v>
      </c>
    </row>
    <row r="45" spans="1:31" s="6" customFormat="1" ht="12.75">
      <c r="A45" s="102" t="s">
        <v>124</v>
      </c>
      <c r="B45" s="107" t="s">
        <v>125</v>
      </c>
      <c r="C45" s="112"/>
      <c r="D45" s="113"/>
      <c r="E45" s="113" t="s">
        <v>32</v>
      </c>
      <c r="F45" s="113"/>
      <c r="G45" s="113"/>
      <c r="H45" s="113"/>
      <c r="I45" s="114"/>
      <c r="J45" s="114"/>
      <c r="K45" s="74"/>
      <c r="L45" s="74"/>
      <c r="M45" s="74"/>
      <c r="N45" s="75"/>
      <c r="O45" s="115">
        <v>2</v>
      </c>
      <c r="P45" s="116"/>
      <c r="Q45" s="14"/>
      <c r="R45" s="22"/>
      <c r="S45" s="115">
        <v>2</v>
      </c>
      <c r="T45" s="55" t="s">
        <v>83</v>
      </c>
      <c r="U45" s="21" t="s">
        <v>33</v>
      </c>
      <c r="V45" s="132" t="str">
        <f>A15</f>
        <v>bb5t1200</v>
      </c>
      <c r="W45" s="137" t="str">
        <f>B15</f>
        <v>Szerves kémia EA </v>
      </c>
      <c r="X45" s="67"/>
      <c r="Y45" s="140"/>
      <c r="Z45" s="143"/>
      <c r="AA45" s="67"/>
      <c r="AB45" s="42"/>
      <c r="AC45" s="68"/>
      <c r="AD45" s="110" t="s">
        <v>136</v>
      </c>
      <c r="AE45" s="150" t="s">
        <v>372</v>
      </c>
    </row>
    <row r="46" spans="1:31" s="6" customFormat="1" ht="12.75">
      <c r="A46" s="102" t="s">
        <v>126</v>
      </c>
      <c r="B46" s="107" t="s">
        <v>127</v>
      </c>
      <c r="C46" s="112"/>
      <c r="D46" s="113"/>
      <c r="E46" s="113"/>
      <c r="F46" s="113" t="s">
        <v>32</v>
      </c>
      <c r="G46" s="113"/>
      <c r="H46" s="113"/>
      <c r="I46" s="114"/>
      <c r="J46" s="114"/>
      <c r="K46" s="74"/>
      <c r="L46" s="74"/>
      <c r="M46" s="74"/>
      <c r="N46" s="75"/>
      <c r="O46" s="115">
        <v>2</v>
      </c>
      <c r="P46" s="116"/>
      <c r="Q46" s="14"/>
      <c r="R46" s="22"/>
      <c r="S46" s="115">
        <v>2</v>
      </c>
      <c r="T46" s="55" t="s">
        <v>83</v>
      </c>
      <c r="U46" s="21" t="s">
        <v>33</v>
      </c>
      <c r="V46" s="132" t="str">
        <f>A45</f>
        <v>bb5t1301</v>
      </c>
      <c r="W46" s="137" t="str">
        <f>B45</f>
        <v>Biokémia és molekuláris biológia I. EA</v>
      </c>
      <c r="X46" s="21"/>
      <c r="Y46" s="132"/>
      <c r="Z46" s="137"/>
      <c r="AA46" s="21"/>
      <c r="AB46" s="14"/>
      <c r="AC46" s="55"/>
      <c r="AD46" s="110" t="s">
        <v>136</v>
      </c>
      <c r="AE46" s="166" t="s">
        <v>372</v>
      </c>
    </row>
    <row r="47" spans="1:31" s="6" customFormat="1" ht="12.75">
      <c r="A47" s="232" t="s">
        <v>129</v>
      </c>
      <c r="B47" s="120" t="s">
        <v>130</v>
      </c>
      <c r="C47" s="154"/>
      <c r="D47" s="155"/>
      <c r="E47" s="155"/>
      <c r="F47" s="155"/>
      <c r="G47" s="50" t="s">
        <v>32</v>
      </c>
      <c r="H47" s="155"/>
      <c r="I47" s="156"/>
      <c r="J47" s="156"/>
      <c r="K47" s="94"/>
      <c r="L47" s="94"/>
      <c r="M47" s="94"/>
      <c r="N47" s="95"/>
      <c r="O47" s="159">
        <v>2</v>
      </c>
      <c r="P47" s="160"/>
      <c r="Q47" s="50"/>
      <c r="R47" s="51"/>
      <c r="S47" s="159">
        <v>2</v>
      </c>
      <c r="T47" s="55" t="s">
        <v>83</v>
      </c>
      <c r="U47" s="69"/>
      <c r="V47" s="133"/>
      <c r="W47" s="138"/>
      <c r="X47" s="49"/>
      <c r="Y47" s="141"/>
      <c r="Z47" s="144"/>
      <c r="AA47" s="21"/>
      <c r="AB47" s="14"/>
      <c r="AC47" s="55"/>
      <c r="AD47" s="123" t="s">
        <v>138</v>
      </c>
      <c r="AE47" s="166" t="s">
        <v>373</v>
      </c>
    </row>
    <row r="48" spans="1:31" s="6" customFormat="1" ht="12.75">
      <c r="A48" s="223" t="s">
        <v>242</v>
      </c>
      <c r="B48" s="109" t="s">
        <v>131</v>
      </c>
      <c r="C48" s="112"/>
      <c r="D48" s="113"/>
      <c r="E48" s="113"/>
      <c r="F48" s="113"/>
      <c r="G48" s="113"/>
      <c r="H48" s="14" t="s">
        <v>32</v>
      </c>
      <c r="I48" s="114"/>
      <c r="J48" s="114"/>
      <c r="K48" s="74"/>
      <c r="L48" s="74"/>
      <c r="M48" s="74"/>
      <c r="N48" s="75"/>
      <c r="O48" s="115"/>
      <c r="P48" s="116">
        <v>0</v>
      </c>
      <c r="Q48" s="14"/>
      <c r="R48" s="22"/>
      <c r="S48" s="21">
        <v>1</v>
      </c>
      <c r="T48" s="55" t="s">
        <v>140</v>
      </c>
      <c r="U48" s="21" t="s">
        <v>33</v>
      </c>
      <c r="V48" s="132" t="str">
        <f>A47</f>
        <v>bb5t1501</v>
      </c>
      <c r="W48" s="137" t="str">
        <f>B47</f>
        <v>Természetvédelmi biológia EA</v>
      </c>
      <c r="X48" s="62"/>
      <c r="Y48" s="103"/>
      <c r="Z48" s="166"/>
      <c r="AA48" s="62"/>
      <c r="AB48" s="44"/>
      <c r="AC48" s="63"/>
      <c r="AD48" s="35" t="s">
        <v>138</v>
      </c>
      <c r="AE48" s="229" t="s">
        <v>334</v>
      </c>
    </row>
    <row r="49" spans="1:31" s="6" customFormat="1" ht="12.75">
      <c r="A49" s="223" t="s">
        <v>243</v>
      </c>
      <c r="B49" s="102" t="s">
        <v>155</v>
      </c>
      <c r="C49" s="112"/>
      <c r="D49" s="113"/>
      <c r="E49" s="113" t="s">
        <v>32</v>
      </c>
      <c r="F49" s="113"/>
      <c r="G49" s="113"/>
      <c r="H49" s="113"/>
      <c r="I49" s="114"/>
      <c r="J49" s="114"/>
      <c r="K49" s="165"/>
      <c r="L49" s="165"/>
      <c r="M49" s="165"/>
      <c r="N49" s="164"/>
      <c r="O49" s="21">
        <v>3</v>
      </c>
      <c r="P49" s="14"/>
      <c r="Q49" s="14"/>
      <c r="R49" s="22"/>
      <c r="S49" s="21">
        <v>2</v>
      </c>
      <c r="T49" s="55" t="s">
        <v>83</v>
      </c>
      <c r="U49" s="59"/>
      <c r="V49" s="73"/>
      <c r="W49" s="145"/>
      <c r="X49" s="59"/>
      <c r="Y49" s="73"/>
      <c r="Z49" s="145"/>
      <c r="AA49" s="59"/>
      <c r="AB49" s="45"/>
      <c r="AC49" s="64"/>
      <c r="AD49" s="161" t="s">
        <v>162</v>
      </c>
      <c r="AE49" s="161" t="s">
        <v>335</v>
      </c>
    </row>
    <row r="50" spans="1:31" s="6" customFormat="1" ht="12.75">
      <c r="A50" s="223" t="s">
        <v>244</v>
      </c>
      <c r="B50" s="102" t="s">
        <v>156</v>
      </c>
      <c r="C50" s="112"/>
      <c r="D50" s="113"/>
      <c r="E50" s="113" t="s">
        <v>32</v>
      </c>
      <c r="F50" s="113"/>
      <c r="G50" s="113"/>
      <c r="H50" s="113"/>
      <c r="I50" s="114"/>
      <c r="J50" s="114"/>
      <c r="K50" s="165"/>
      <c r="L50" s="165"/>
      <c r="M50" s="165"/>
      <c r="N50" s="164"/>
      <c r="O50" s="21">
        <v>3</v>
      </c>
      <c r="P50" s="14"/>
      <c r="Q50" s="14"/>
      <c r="R50" s="22"/>
      <c r="S50" s="21">
        <v>2</v>
      </c>
      <c r="T50" s="55" t="s">
        <v>83</v>
      </c>
      <c r="U50" s="20"/>
      <c r="V50" s="129"/>
      <c r="W50" s="134"/>
      <c r="X50" s="59"/>
      <c r="Y50" s="73"/>
      <c r="Z50" s="145"/>
      <c r="AA50" s="59"/>
      <c r="AB50" s="45"/>
      <c r="AC50" s="64"/>
      <c r="AD50" s="161" t="s">
        <v>157</v>
      </c>
      <c r="AE50" s="161" t="s">
        <v>336</v>
      </c>
    </row>
    <row r="51" spans="1:31" s="6" customFormat="1" ht="12.75">
      <c r="A51" s="108" t="s">
        <v>134</v>
      </c>
      <c r="B51" s="107" t="s">
        <v>135</v>
      </c>
      <c r="C51" s="112"/>
      <c r="D51" s="113"/>
      <c r="E51" s="113"/>
      <c r="F51" s="113"/>
      <c r="G51" s="113"/>
      <c r="H51" s="14" t="s">
        <v>32</v>
      </c>
      <c r="I51" s="114"/>
      <c r="J51" s="117"/>
      <c r="K51" s="74"/>
      <c r="L51" s="74"/>
      <c r="M51" s="74"/>
      <c r="N51" s="75"/>
      <c r="O51" s="115">
        <v>1</v>
      </c>
      <c r="P51" s="116"/>
      <c r="Q51" s="14"/>
      <c r="R51" s="22"/>
      <c r="S51" s="115">
        <v>1</v>
      </c>
      <c r="T51" s="55" t="s">
        <v>83</v>
      </c>
      <c r="U51" s="57"/>
      <c r="V51" s="132"/>
      <c r="W51" s="137"/>
      <c r="X51" s="59"/>
      <c r="Y51" s="73"/>
      <c r="Z51" s="145"/>
      <c r="AA51" s="59"/>
      <c r="AB51" s="45"/>
      <c r="AC51" s="64"/>
      <c r="AD51" s="110" t="s">
        <v>112</v>
      </c>
      <c r="AE51" s="145" t="s">
        <v>374</v>
      </c>
    </row>
    <row r="52" spans="1:31" s="6" customFormat="1" ht="12.75">
      <c r="A52" s="304" t="s">
        <v>34</v>
      </c>
      <c r="B52" s="305"/>
      <c r="C52" s="28">
        <f aca="true" t="shared" si="12" ref="C52:N52">SUMIF(C43:C51,"=x",$O43:$O51)+SUMIF(C43:C51,"=x",$P43:$P51)+SUMIF(C43:C51,"=x",$Q43:$Q51)</f>
        <v>0</v>
      </c>
      <c r="D52" s="29">
        <f t="shared" si="12"/>
        <v>0</v>
      </c>
      <c r="E52" s="29">
        <f t="shared" si="12"/>
        <v>8</v>
      </c>
      <c r="F52" s="29">
        <f t="shared" si="12"/>
        <v>2</v>
      </c>
      <c r="G52" s="29">
        <f t="shared" si="12"/>
        <v>2</v>
      </c>
      <c r="H52" s="29">
        <f t="shared" si="12"/>
        <v>1</v>
      </c>
      <c r="I52" s="76">
        <f t="shared" si="12"/>
        <v>0</v>
      </c>
      <c r="J52" s="76">
        <f t="shared" si="12"/>
        <v>0</v>
      </c>
      <c r="K52" s="76">
        <f t="shared" si="12"/>
        <v>0</v>
      </c>
      <c r="L52" s="76">
        <f t="shared" si="12"/>
        <v>0</v>
      </c>
      <c r="M52" s="76">
        <f t="shared" si="12"/>
        <v>0</v>
      </c>
      <c r="N52" s="77">
        <f t="shared" si="12"/>
        <v>0</v>
      </c>
      <c r="O52" s="306">
        <f>SUM(C52:N52)</f>
        <v>13</v>
      </c>
      <c r="P52" s="307"/>
      <c r="Q52" s="307"/>
      <c r="R52" s="307"/>
      <c r="S52" s="307"/>
      <c r="T52" s="308"/>
      <c r="U52" s="336"/>
      <c r="V52" s="337"/>
      <c r="W52" s="337"/>
      <c r="X52" s="337"/>
      <c r="Y52" s="337"/>
      <c r="Z52" s="337"/>
      <c r="AA52" s="337"/>
      <c r="AB52" s="337"/>
      <c r="AC52" s="337"/>
      <c r="AD52" s="337"/>
      <c r="AE52" s="338"/>
    </row>
    <row r="53" spans="1:31" s="6" customFormat="1" ht="12.75">
      <c r="A53" s="309" t="s">
        <v>35</v>
      </c>
      <c r="B53" s="310"/>
      <c r="C53" s="31">
        <f aca="true" t="shared" si="13" ref="C53:N53">SUMIF(C43:C51,"=x",$S43:$S51)</f>
        <v>0</v>
      </c>
      <c r="D53" s="32">
        <f t="shared" si="13"/>
        <v>0</v>
      </c>
      <c r="E53" s="32">
        <f t="shared" si="13"/>
        <v>7</v>
      </c>
      <c r="F53" s="32">
        <f t="shared" si="13"/>
        <v>3</v>
      </c>
      <c r="G53" s="32">
        <f t="shared" si="13"/>
        <v>2</v>
      </c>
      <c r="H53" s="32">
        <f t="shared" si="13"/>
        <v>2</v>
      </c>
      <c r="I53" s="78">
        <f t="shared" si="13"/>
        <v>0</v>
      </c>
      <c r="J53" s="78">
        <f t="shared" si="13"/>
        <v>0</v>
      </c>
      <c r="K53" s="78">
        <f t="shared" si="13"/>
        <v>0</v>
      </c>
      <c r="L53" s="78">
        <f t="shared" si="13"/>
        <v>0</v>
      </c>
      <c r="M53" s="78">
        <f t="shared" si="13"/>
        <v>0</v>
      </c>
      <c r="N53" s="79">
        <f t="shared" si="13"/>
        <v>0</v>
      </c>
      <c r="O53" s="311">
        <f>SUM(C53:N53)</f>
        <v>14</v>
      </c>
      <c r="P53" s="312"/>
      <c r="Q53" s="312"/>
      <c r="R53" s="312"/>
      <c r="S53" s="312"/>
      <c r="T53" s="313"/>
      <c r="U53" s="298"/>
      <c r="V53" s="299"/>
      <c r="W53" s="299"/>
      <c r="X53" s="299"/>
      <c r="Y53" s="299"/>
      <c r="Z53" s="299"/>
      <c r="AA53" s="299"/>
      <c r="AB53" s="299"/>
      <c r="AC53" s="299"/>
      <c r="AD53" s="299"/>
      <c r="AE53" s="300"/>
    </row>
    <row r="54" spans="1:31" s="6" customFormat="1" ht="12.75">
      <c r="A54" s="320" t="s">
        <v>36</v>
      </c>
      <c r="B54" s="321"/>
      <c r="C54" s="25">
        <f aca="true" t="shared" si="14" ref="C54:N54">SUMPRODUCT(--(C43:C51="x"),--($T43:$T51="K(5)"))</f>
        <v>0</v>
      </c>
      <c r="D54" s="26">
        <f t="shared" si="14"/>
        <v>0</v>
      </c>
      <c r="E54" s="26">
        <f t="shared" si="14"/>
        <v>3</v>
      </c>
      <c r="F54" s="26">
        <f t="shared" si="14"/>
        <v>1</v>
      </c>
      <c r="G54" s="26">
        <f t="shared" si="14"/>
        <v>1</v>
      </c>
      <c r="H54" s="26">
        <f t="shared" si="14"/>
        <v>1</v>
      </c>
      <c r="I54" s="80">
        <f t="shared" si="14"/>
        <v>0</v>
      </c>
      <c r="J54" s="80">
        <f t="shared" si="14"/>
        <v>0</v>
      </c>
      <c r="K54" s="80">
        <f t="shared" si="14"/>
        <v>0</v>
      </c>
      <c r="L54" s="80">
        <f t="shared" si="14"/>
        <v>0</v>
      </c>
      <c r="M54" s="80">
        <f t="shared" si="14"/>
        <v>0</v>
      </c>
      <c r="N54" s="81">
        <f t="shared" si="14"/>
        <v>0</v>
      </c>
      <c r="O54" s="322">
        <f>SUM(C54:N54)</f>
        <v>6</v>
      </c>
      <c r="P54" s="323"/>
      <c r="Q54" s="323"/>
      <c r="R54" s="323"/>
      <c r="S54" s="323"/>
      <c r="T54" s="324"/>
      <c r="U54" s="298"/>
      <c r="V54" s="299"/>
      <c r="W54" s="299"/>
      <c r="X54" s="299"/>
      <c r="Y54" s="299"/>
      <c r="Z54" s="299"/>
      <c r="AA54" s="299"/>
      <c r="AB54" s="299"/>
      <c r="AC54" s="299"/>
      <c r="AD54" s="299"/>
      <c r="AE54" s="300"/>
    </row>
    <row r="55" spans="1:31" s="6" customFormat="1" ht="12.75">
      <c r="A55" s="330" t="s">
        <v>529</v>
      </c>
      <c r="B55" s="330"/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1"/>
      <c r="P55" s="331"/>
      <c r="Q55" s="331"/>
      <c r="R55" s="331"/>
      <c r="S55" s="331"/>
      <c r="T55" s="331"/>
      <c r="U55" s="334"/>
      <c r="V55" s="334"/>
      <c r="W55" s="334"/>
      <c r="X55" s="334"/>
      <c r="Y55" s="334"/>
      <c r="Z55" s="334"/>
      <c r="AA55" s="334"/>
      <c r="AB55" s="334"/>
      <c r="AC55" s="334"/>
      <c r="AD55" s="334"/>
      <c r="AE55" s="335"/>
    </row>
    <row r="56" spans="1:31" s="6" customFormat="1" ht="12.75">
      <c r="A56" s="304" t="s">
        <v>34</v>
      </c>
      <c r="B56" s="305"/>
      <c r="C56" s="258"/>
      <c r="D56" s="237"/>
      <c r="E56" s="237"/>
      <c r="F56" s="237"/>
      <c r="G56" s="237"/>
      <c r="H56" s="237"/>
      <c r="I56" s="76"/>
      <c r="J56" s="76"/>
      <c r="K56" s="76"/>
      <c r="L56" s="76"/>
      <c r="M56" s="76"/>
      <c r="N56" s="77"/>
      <c r="O56" s="306">
        <f>SUM(C56:N56)</f>
        <v>0</v>
      </c>
      <c r="P56" s="307"/>
      <c r="Q56" s="307"/>
      <c r="R56" s="307"/>
      <c r="S56" s="307"/>
      <c r="T56" s="308"/>
      <c r="U56" s="336"/>
      <c r="V56" s="337"/>
      <c r="W56" s="337"/>
      <c r="X56" s="337"/>
      <c r="Y56" s="337"/>
      <c r="Z56" s="337"/>
      <c r="AA56" s="337"/>
      <c r="AB56" s="337"/>
      <c r="AC56" s="337"/>
      <c r="AD56" s="337"/>
      <c r="AE56" s="338"/>
    </row>
    <row r="57" spans="1:31" s="6" customFormat="1" ht="12.75">
      <c r="A57" s="309" t="s">
        <v>35</v>
      </c>
      <c r="B57" s="310"/>
      <c r="C57" s="259">
        <v>5</v>
      </c>
      <c r="D57" s="174"/>
      <c r="E57" s="174"/>
      <c r="F57" s="174"/>
      <c r="G57" s="174"/>
      <c r="H57" s="174"/>
      <c r="I57" s="78"/>
      <c r="J57" s="78"/>
      <c r="K57" s="78"/>
      <c r="L57" s="78"/>
      <c r="M57" s="78"/>
      <c r="N57" s="79"/>
      <c r="O57" s="311">
        <f>SUM(C57:N57)</f>
        <v>5</v>
      </c>
      <c r="P57" s="312"/>
      <c r="Q57" s="312"/>
      <c r="R57" s="312"/>
      <c r="S57" s="312"/>
      <c r="T57" s="313"/>
      <c r="U57" s="298"/>
      <c r="V57" s="299"/>
      <c r="W57" s="299"/>
      <c r="X57" s="299"/>
      <c r="Y57" s="299"/>
      <c r="Z57" s="299"/>
      <c r="AA57" s="299"/>
      <c r="AB57" s="299"/>
      <c r="AC57" s="299"/>
      <c r="AD57" s="299"/>
      <c r="AE57" s="300"/>
    </row>
    <row r="58" spans="1:31" s="6" customFormat="1" ht="12.75">
      <c r="A58" s="320" t="s">
        <v>36</v>
      </c>
      <c r="B58" s="321"/>
      <c r="C58" s="260"/>
      <c r="D58" s="261"/>
      <c r="E58" s="261"/>
      <c r="F58" s="261"/>
      <c r="G58" s="261"/>
      <c r="H58" s="261"/>
      <c r="I58" s="80"/>
      <c r="J58" s="80"/>
      <c r="K58" s="80"/>
      <c r="L58" s="80"/>
      <c r="M58" s="80"/>
      <c r="N58" s="81"/>
      <c r="O58" s="322">
        <f>SUM(C58:N58)</f>
        <v>0</v>
      </c>
      <c r="P58" s="323"/>
      <c r="Q58" s="323"/>
      <c r="R58" s="323"/>
      <c r="S58" s="323"/>
      <c r="T58" s="324"/>
      <c r="U58" s="298"/>
      <c r="V58" s="299"/>
      <c r="W58" s="299"/>
      <c r="X58" s="299"/>
      <c r="Y58" s="299"/>
      <c r="Z58" s="299"/>
      <c r="AA58" s="299"/>
      <c r="AB58" s="299"/>
      <c r="AC58" s="299"/>
      <c r="AD58" s="299"/>
      <c r="AE58" s="300"/>
    </row>
    <row r="59" spans="1:31" s="6" customFormat="1" ht="12.75">
      <c r="A59" s="329" t="s">
        <v>59</v>
      </c>
      <c r="B59" s="330"/>
      <c r="C59" s="331"/>
      <c r="D59" s="331"/>
      <c r="E59" s="331"/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331"/>
      <c r="U59" s="332"/>
      <c r="V59" s="332"/>
      <c r="W59" s="332"/>
      <c r="X59" s="332"/>
      <c r="Y59" s="332"/>
      <c r="Z59" s="332"/>
      <c r="AA59" s="332"/>
      <c r="AB59" s="332"/>
      <c r="AC59" s="332"/>
      <c r="AD59" s="332"/>
      <c r="AE59" s="333"/>
    </row>
    <row r="60" spans="1:31" s="6" customFormat="1" ht="12.75">
      <c r="A60" s="223" t="s">
        <v>245</v>
      </c>
      <c r="B60" s="102" t="s">
        <v>141</v>
      </c>
      <c r="C60" s="20"/>
      <c r="D60" s="12"/>
      <c r="E60" s="12"/>
      <c r="F60" s="12"/>
      <c r="G60" s="12" t="s">
        <v>32</v>
      </c>
      <c r="H60" s="12"/>
      <c r="I60" s="74"/>
      <c r="J60" s="74"/>
      <c r="K60" s="74"/>
      <c r="L60" s="74"/>
      <c r="M60" s="74"/>
      <c r="N60" s="75"/>
      <c r="O60" s="21">
        <v>1</v>
      </c>
      <c r="P60" s="116"/>
      <c r="Q60" s="14"/>
      <c r="R60" s="22"/>
      <c r="S60" s="21">
        <v>1</v>
      </c>
      <c r="T60" s="55" t="s">
        <v>83</v>
      </c>
      <c r="U60" s="59"/>
      <c r="V60" s="73"/>
      <c r="W60" s="145"/>
      <c r="X60" s="59"/>
      <c r="Y60" s="73"/>
      <c r="Z60" s="145"/>
      <c r="AA60" s="59"/>
      <c r="AB60" s="45"/>
      <c r="AC60" s="64"/>
      <c r="AD60" s="110" t="s">
        <v>71</v>
      </c>
      <c r="AE60" s="110" t="s">
        <v>337</v>
      </c>
    </row>
    <row r="61" spans="1:31" s="6" customFormat="1" ht="12.75">
      <c r="A61" s="223" t="s">
        <v>246</v>
      </c>
      <c r="B61" s="102" t="s">
        <v>142</v>
      </c>
      <c r="C61" s="20"/>
      <c r="D61" s="12"/>
      <c r="E61" s="12"/>
      <c r="F61" s="12"/>
      <c r="G61" s="12" t="s">
        <v>32</v>
      </c>
      <c r="H61" s="12"/>
      <c r="I61" s="74"/>
      <c r="J61" s="74"/>
      <c r="K61" s="74"/>
      <c r="L61" s="74"/>
      <c r="M61" s="74"/>
      <c r="N61" s="75"/>
      <c r="O61" s="115"/>
      <c r="P61" s="116">
        <v>1</v>
      </c>
      <c r="Q61" s="14"/>
      <c r="R61" s="22"/>
      <c r="S61" s="115">
        <v>1</v>
      </c>
      <c r="T61" s="55" t="s">
        <v>82</v>
      </c>
      <c r="U61" s="59"/>
      <c r="V61" s="73"/>
      <c r="W61" s="145"/>
      <c r="X61" s="59"/>
      <c r="Y61" s="73"/>
      <c r="Z61" s="145"/>
      <c r="AA61" s="59"/>
      <c r="AB61" s="45"/>
      <c r="AC61" s="64"/>
      <c r="AD61" s="110" t="s">
        <v>147</v>
      </c>
      <c r="AE61" s="110" t="s">
        <v>338</v>
      </c>
    </row>
    <row r="62" spans="1:31" s="6" customFormat="1" ht="12.75">
      <c r="A62" s="111" t="s">
        <v>143</v>
      </c>
      <c r="B62" s="108" t="s">
        <v>144</v>
      </c>
      <c r="C62" s="20"/>
      <c r="D62" s="12"/>
      <c r="E62" s="12"/>
      <c r="F62" s="12"/>
      <c r="G62" s="12" t="s">
        <v>32</v>
      </c>
      <c r="H62" s="12"/>
      <c r="I62" s="74"/>
      <c r="J62" s="74"/>
      <c r="K62" s="74"/>
      <c r="L62" s="74"/>
      <c r="M62" s="74"/>
      <c r="N62" s="75"/>
      <c r="O62" s="115"/>
      <c r="P62" s="116">
        <v>3</v>
      </c>
      <c r="Q62" s="14"/>
      <c r="R62" s="22"/>
      <c r="S62" s="115">
        <v>2</v>
      </c>
      <c r="T62" s="55" t="s">
        <v>82</v>
      </c>
      <c r="U62" s="59"/>
      <c r="V62" s="73"/>
      <c r="W62" s="145"/>
      <c r="X62" s="59"/>
      <c r="Y62" s="73"/>
      <c r="Z62" s="145"/>
      <c r="AA62" s="59"/>
      <c r="AB62" s="45"/>
      <c r="AC62" s="64"/>
      <c r="AD62" s="110" t="s">
        <v>147</v>
      </c>
      <c r="AE62" s="145" t="s">
        <v>375</v>
      </c>
    </row>
    <row r="63" spans="1:31" s="6" customFormat="1" ht="12.75">
      <c r="A63" s="111" t="s">
        <v>145</v>
      </c>
      <c r="B63" s="108" t="s">
        <v>146</v>
      </c>
      <c r="C63" s="20"/>
      <c r="D63" s="12"/>
      <c r="E63" s="12"/>
      <c r="F63" s="12"/>
      <c r="G63" s="12"/>
      <c r="H63" s="12" t="s">
        <v>32</v>
      </c>
      <c r="I63" s="74"/>
      <c r="J63" s="74"/>
      <c r="K63" s="74"/>
      <c r="L63" s="74"/>
      <c r="M63" s="74"/>
      <c r="N63" s="75"/>
      <c r="O63" s="115"/>
      <c r="P63" s="116">
        <v>3</v>
      </c>
      <c r="Q63" s="14"/>
      <c r="R63" s="22"/>
      <c r="S63" s="115">
        <v>2</v>
      </c>
      <c r="T63" s="55" t="s">
        <v>82</v>
      </c>
      <c r="U63" s="20" t="s">
        <v>33</v>
      </c>
      <c r="V63" s="129" t="str">
        <f>A62</f>
        <v>bb5t8500</v>
      </c>
      <c r="W63" s="134" t="str">
        <f>B62</f>
        <v>Tantermi demonstrációs gyakorlatok</v>
      </c>
      <c r="X63" s="59"/>
      <c r="Y63" s="73"/>
      <c r="Z63" s="145"/>
      <c r="AA63" s="59"/>
      <c r="AB63" s="45"/>
      <c r="AC63" s="64"/>
      <c r="AD63" s="110" t="s">
        <v>147</v>
      </c>
      <c r="AE63" s="145" t="s">
        <v>376</v>
      </c>
    </row>
    <row r="64" spans="1:31" s="6" customFormat="1" ht="12.75">
      <c r="A64" s="304" t="s">
        <v>34</v>
      </c>
      <c r="B64" s="305"/>
      <c r="C64" s="28">
        <f>SUMIF(C60:C63,"=x",$O60:$O63)+SUMIF(C60:C63,"=x",$P60:$P63)+SUMIF(C60:C63,"=x",$Q60:$Q63)</f>
        <v>0</v>
      </c>
      <c r="D64" s="29">
        <f aca="true" t="shared" si="15" ref="D64:N64">SUMIF(D60:D63,"=x",$O60:$O63)+SUMIF(D60:D63,"=x",$P60:$P63)+SUMIF(D60:D63,"=x",$Q60:$Q63)</f>
        <v>0</v>
      </c>
      <c r="E64" s="29">
        <f t="shared" si="15"/>
        <v>0</v>
      </c>
      <c r="F64" s="29">
        <f t="shared" si="15"/>
        <v>0</v>
      </c>
      <c r="G64" s="29">
        <f t="shared" si="15"/>
        <v>5</v>
      </c>
      <c r="H64" s="29">
        <f t="shared" si="15"/>
        <v>3</v>
      </c>
      <c r="I64" s="76">
        <f t="shared" si="15"/>
        <v>0</v>
      </c>
      <c r="J64" s="76">
        <f t="shared" si="15"/>
        <v>0</v>
      </c>
      <c r="K64" s="76">
        <f t="shared" si="15"/>
        <v>0</v>
      </c>
      <c r="L64" s="76">
        <f t="shared" si="15"/>
        <v>0</v>
      </c>
      <c r="M64" s="76">
        <f t="shared" si="15"/>
        <v>0</v>
      </c>
      <c r="N64" s="77">
        <f t="shared" si="15"/>
        <v>0</v>
      </c>
      <c r="O64" s="306">
        <f>SUM(C64:N64)</f>
        <v>8</v>
      </c>
      <c r="P64" s="307"/>
      <c r="Q64" s="307"/>
      <c r="R64" s="307"/>
      <c r="S64" s="307"/>
      <c r="T64" s="308"/>
      <c r="U64" s="336"/>
      <c r="V64" s="337"/>
      <c r="W64" s="337"/>
      <c r="X64" s="337"/>
      <c r="Y64" s="337"/>
      <c r="Z64" s="337"/>
      <c r="AA64" s="337"/>
      <c r="AB64" s="337"/>
      <c r="AC64" s="337"/>
      <c r="AD64" s="337"/>
      <c r="AE64" s="338"/>
    </row>
    <row r="65" spans="1:31" s="6" customFormat="1" ht="12.75">
      <c r="A65" s="309" t="s">
        <v>35</v>
      </c>
      <c r="B65" s="310"/>
      <c r="C65" s="31">
        <f>SUMIF(C60:C63,"=x",$S60:$S63)</f>
        <v>0</v>
      </c>
      <c r="D65" s="32">
        <f aca="true" t="shared" si="16" ref="D65:N65">SUMIF(D60:D63,"=x",$S60:$S63)</f>
        <v>0</v>
      </c>
      <c r="E65" s="32">
        <f t="shared" si="16"/>
        <v>0</v>
      </c>
      <c r="F65" s="32">
        <f t="shared" si="16"/>
        <v>0</v>
      </c>
      <c r="G65" s="32">
        <f t="shared" si="16"/>
        <v>4</v>
      </c>
      <c r="H65" s="32">
        <f t="shared" si="16"/>
        <v>2</v>
      </c>
      <c r="I65" s="78">
        <f t="shared" si="16"/>
        <v>0</v>
      </c>
      <c r="J65" s="78">
        <f t="shared" si="16"/>
        <v>0</v>
      </c>
      <c r="K65" s="78">
        <f t="shared" si="16"/>
        <v>0</v>
      </c>
      <c r="L65" s="78">
        <f t="shared" si="16"/>
        <v>0</v>
      </c>
      <c r="M65" s="78">
        <f t="shared" si="16"/>
        <v>0</v>
      </c>
      <c r="N65" s="79">
        <f t="shared" si="16"/>
        <v>0</v>
      </c>
      <c r="O65" s="311">
        <f>SUM(C65:N65)</f>
        <v>6</v>
      </c>
      <c r="P65" s="312"/>
      <c r="Q65" s="312"/>
      <c r="R65" s="312"/>
      <c r="S65" s="312"/>
      <c r="T65" s="313"/>
      <c r="U65" s="298"/>
      <c r="V65" s="299"/>
      <c r="W65" s="299"/>
      <c r="X65" s="299"/>
      <c r="Y65" s="299"/>
      <c r="Z65" s="299"/>
      <c r="AA65" s="299"/>
      <c r="AB65" s="299"/>
      <c r="AC65" s="299"/>
      <c r="AD65" s="299"/>
      <c r="AE65" s="300"/>
    </row>
    <row r="66" spans="1:31" s="6" customFormat="1" ht="12.75">
      <c r="A66" s="320" t="s">
        <v>36</v>
      </c>
      <c r="B66" s="321"/>
      <c r="C66" s="25">
        <f>SUMPRODUCT(--(C60:C63="x"),--($T60:$T63="K(5)"))</f>
        <v>0</v>
      </c>
      <c r="D66" s="26">
        <f aca="true" t="shared" si="17" ref="D66:N66">SUMPRODUCT(--(D60:D63="x"),--($T60:$T63="K(5)"))</f>
        <v>0</v>
      </c>
      <c r="E66" s="26">
        <f t="shared" si="17"/>
        <v>0</v>
      </c>
      <c r="F66" s="26">
        <f t="shared" si="17"/>
        <v>0</v>
      </c>
      <c r="G66" s="26">
        <f t="shared" si="17"/>
        <v>1</v>
      </c>
      <c r="H66" s="26">
        <f t="shared" si="17"/>
        <v>0</v>
      </c>
      <c r="I66" s="80">
        <f t="shared" si="17"/>
        <v>0</v>
      </c>
      <c r="J66" s="80">
        <f t="shared" si="17"/>
        <v>0</v>
      </c>
      <c r="K66" s="80">
        <f t="shared" si="17"/>
        <v>0</v>
      </c>
      <c r="L66" s="80">
        <f t="shared" si="17"/>
        <v>0</v>
      </c>
      <c r="M66" s="80">
        <f t="shared" si="17"/>
        <v>0</v>
      </c>
      <c r="N66" s="81">
        <f t="shared" si="17"/>
        <v>0</v>
      </c>
      <c r="O66" s="322">
        <f>SUM(C66:N66)</f>
        <v>1</v>
      </c>
      <c r="P66" s="323"/>
      <c r="Q66" s="323"/>
      <c r="R66" s="323"/>
      <c r="S66" s="323"/>
      <c r="T66" s="324"/>
      <c r="U66" s="298"/>
      <c r="V66" s="299"/>
      <c r="W66" s="299"/>
      <c r="X66" s="299"/>
      <c r="Y66" s="299"/>
      <c r="Z66" s="299"/>
      <c r="AA66" s="299"/>
      <c r="AB66" s="299"/>
      <c r="AC66" s="299"/>
      <c r="AD66" s="299"/>
      <c r="AE66" s="300"/>
    </row>
    <row r="67" spans="1:31" s="6" customFormat="1" ht="12.75">
      <c r="A67" s="329" t="s">
        <v>9</v>
      </c>
      <c r="B67" s="330"/>
      <c r="C67" s="331"/>
      <c r="D67" s="331"/>
      <c r="E67" s="331"/>
      <c r="F67" s="331"/>
      <c r="G67" s="331"/>
      <c r="H67" s="331"/>
      <c r="I67" s="331"/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3"/>
    </row>
    <row r="68" spans="1:31" s="6" customFormat="1" ht="12.75">
      <c r="A68" s="304" t="s">
        <v>34</v>
      </c>
      <c r="B68" s="305"/>
      <c r="C68" s="28">
        <f aca="true" t="shared" si="18" ref="C68:N70">SUMIF($A3:$A67,$A68,C3:C67)</f>
        <v>12</v>
      </c>
      <c r="D68" s="29">
        <f t="shared" si="18"/>
        <v>14</v>
      </c>
      <c r="E68" s="29">
        <f t="shared" si="18"/>
        <v>14</v>
      </c>
      <c r="F68" s="29">
        <f t="shared" si="18"/>
        <v>9</v>
      </c>
      <c r="G68" s="29">
        <f t="shared" si="18"/>
        <v>15</v>
      </c>
      <c r="H68" s="29">
        <f t="shared" si="18"/>
        <v>12</v>
      </c>
      <c r="I68" s="76">
        <f t="shared" si="18"/>
        <v>0</v>
      </c>
      <c r="J68" s="76">
        <f t="shared" si="18"/>
        <v>0</v>
      </c>
      <c r="K68" s="76">
        <f t="shared" si="18"/>
        <v>0</v>
      </c>
      <c r="L68" s="76">
        <f t="shared" si="18"/>
        <v>0</v>
      </c>
      <c r="M68" s="76">
        <f t="shared" si="18"/>
        <v>0</v>
      </c>
      <c r="N68" s="77">
        <f t="shared" si="18"/>
        <v>0</v>
      </c>
      <c r="O68" s="306">
        <f>SUM(C68:N68)</f>
        <v>76</v>
      </c>
      <c r="P68" s="307"/>
      <c r="Q68" s="307"/>
      <c r="R68" s="307"/>
      <c r="S68" s="307"/>
      <c r="T68" s="308"/>
      <c r="U68" s="298"/>
      <c r="V68" s="299"/>
      <c r="W68" s="299"/>
      <c r="X68" s="299"/>
      <c r="Y68" s="299"/>
      <c r="Z68" s="299"/>
      <c r="AA68" s="299"/>
      <c r="AB68" s="299"/>
      <c r="AC68" s="299"/>
      <c r="AD68" s="299"/>
      <c r="AE68" s="300"/>
    </row>
    <row r="69" spans="1:31" s="6" customFormat="1" ht="12.75">
      <c r="A69" s="309" t="s">
        <v>35</v>
      </c>
      <c r="B69" s="310"/>
      <c r="C69" s="31">
        <f t="shared" si="18"/>
        <v>13</v>
      </c>
      <c r="D69" s="32">
        <f t="shared" si="18"/>
        <v>14</v>
      </c>
      <c r="E69" s="32">
        <f t="shared" si="18"/>
        <v>13</v>
      </c>
      <c r="F69" s="32">
        <f t="shared" si="18"/>
        <v>11</v>
      </c>
      <c r="G69" s="32">
        <f t="shared" si="18"/>
        <v>14</v>
      </c>
      <c r="H69" s="32">
        <f t="shared" si="18"/>
        <v>12</v>
      </c>
      <c r="I69" s="78">
        <f t="shared" si="18"/>
        <v>0</v>
      </c>
      <c r="J69" s="78">
        <f t="shared" si="18"/>
        <v>0</v>
      </c>
      <c r="K69" s="78">
        <f t="shared" si="18"/>
        <v>0</v>
      </c>
      <c r="L69" s="78">
        <f t="shared" si="18"/>
        <v>0</v>
      </c>
      <c r="M69" s="78">
        <f t="shared" si="18"/>
        <v>0</v>
      </c>
      <c r="N69" s="79">
        <f t="shared" si="18"/>
        <v>0</v>
      </c>
      <c r="O69" s="311">
        <f>SUM(C69:N69)</f>
        <v>77</v>
      </c>
      <c r="P69" s="312"/>
      <c r="Q69" s="312"/>
      <c r="R69" s="312"/>
      <c r="S69" s="312"/>
      <c r="T69" s="313"/>
      <c r="U69" s="298"/>
      <c r="V69" s="299"/>
      <c r="W69" s="299"/>
      <c r="X69" s="299"/>
      <c r="Y69" s="299"/>
      <c r="Z69" s="299"/>
      <c r="AA69" s="299"/>
      <c r="AB69" s="299"/>
      <c r="AC69" s="299"/>
      <c r="AD69" s="299"/>
      <c r="AE69" s="300"/>
    </row>
    <row r="70" spans="1:31" s="6" customFormat="1" ht="12.75">
      <c r="A70" s="320" t="s">
        <v>36</v>
      </c>
      <c r="B70" s="321"/>
      <c r="C70" s="25">
        <f t="shared" si="18"/>
        <v>2</v>
      </c>
      <c r="D70" s="26">
        <f t="shared" si="18"/>
        <v>3</v>
      </c>
      <c r="E70" s="26">
        <f t="shared" si="18"/>
        <v>3</v>
      </c>
      <c r="F70" s="26">
        <f t="shared" si="18"/>
        <v>2</v>
      </c>
      <c r="G70" s="26">
        <f t="shared" si="18"/>
        <v>5</v>
      </c>
      <c r="H70" s="26">
        <f t="shared" si="18"/>
        <v>5</v>
      </c>
      <c r="I70" s="80">
        <f t="shared" si="18"/>
        <v>0</v>
      </c>
      <c r="J70" s="80">
        <f t="shared" si="18"/>
        <v>0</v>
      </c>
      <c r="K70" s="80">
        <f t="shared" si="18"/>
        <v>0</v>
      </c>
      <c r="L70" s="80">
        <f t="shared" si="18"/>
        <v>0</v>
      </c>
      <c r="M70" s="80">
        <f t="shared" si="18"/>
        <v>0</v>
      </c>
      <c r="N70" s="81">
        <f t="shared" si="18"/>
        <v>0</v>
      </c>
      <c r="O70" s="322">
        <f>SUM(C70:N70)</f>
        <v>20</v>
      </c>
      <c r="P70" s="323"/>
      <c r="Q70" s="323"/>
      <c r="R70" s="323"/>
      <c r="S70" s="323"/>
      <c r="T70" s="324"/>
      <c r="U70" s="298"/>
      <c r="V70" s="299"/>
      <c r="W70" s="299"/>
      <c r="X70" s="299"/>
      <c r="Y70" s="299"/>
      <c r="Z70" s="299"/>
      <c r="AA70" s="299"/>
      <c r="AB70" s="299"/>
      <c r="AC70" s="299"/>
      <c r="AD70" s="299"/>
      <c r="AE70" s="300"/>
    </row>
    <row r="71" spans="1:31" s="6" customFormat="1" ht="13.5" thickBot="1">
      <c r="A71" s="339" t="s">
        <v>43</v>
      </c>
      <c r="B71" s="340"/>
      <c r="C71" s="70">
        <f>14</f>
        <v>14</v>
      </c>
      <c r="D71" s="71">
        <f>13</f>
        <v>13</v>
      </c>
      <c r="E71" s="71">
        <f>12</f>
        <v>12</v>
      </c>
      <c r="F71" s="71">
        <f>11</f>
        <v>11</v>
      </c>
      <c r="G71" s="71">
        <f>11+2</f>
        <v>13</v>
      </c>
      <c r="H71" s="71">
        <f>10+2</f>
        <v>12</v>
      </c>
      <c r="I71" s="82"/>
      <c r="J71" s="82"/>
      <c r="K71" s="82"/>
      <c r="L71" s="82"/>
      <c r="M71" s="82"/>
      <c r="N71" s="83"/>
      <c r="O71" s="341">
        <f>SUM(C71:N71)</f>
        <v>75</v>
      </c>
      <c r="P71" s="342"/>
      <c r="Q71" s="342"/>
      <c r="R71" s="342"/>
      <c r="S71" s="342"/>
      <c r="T71" s="343"/>
      <c r="U71" s="346"/>
      <c r="V71" s="347"/>
      <c r="W71" s="347"/>
      <c r="X71" s="347"/>
      <c r="Y71" s="347"/>
      <c r="Z71" s="347"/>
      <c r="AA71" s="347"/>
      <c r="AB71" s="347"/>
      <c r="AC71" s="347"/>
      <c r="AD71" s="347"/>
      <c r="AE71" s="348"/>
    </row>
    <row r="72" spans="1:30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15"/>
      <c r="W72" s="15"/>
      <c r="X72" s="3"/>
      <c r="Y72" s="15"/>
      <c r="Z72" s="15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15"/>
      <c r="W73" s="15"/>
      <c r="X73" s="3"/>
      <c r="Y73" s="15"/>
      <c r="Z73" s="15"/>
      <c r="AA73" s="3"/>
      <c r="AB73" s="3"/>
      <c r="AC73" s="3"/>
      <c r="AD73" s="3"/>
    </row>
    <row r="74" spans="1:30" s="6" customFormat="1" ht="12.75">
      <c r="A74" s="10" t="s">
        <v>28</v>
      </c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15"/>
      <c r="W74" s="15"/>
      <c r="X74" s="3"/>
      <c r="Y74" s="15"/>
      <c r="Z74" s="15"/>
      <c r="AA74" s="3"/>
      <c r="AB74" s="3"/>
      <c r="AC74" s="3"/>
      <c r="AD74" s="3"/>
    </row>
    <row r="75" spans="1:30" s="6" customFormat="1" ht="12.75">
      <c r="A75" s="15" t="s">
        <v>57</v>
      </c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15"/>
      <c r="W75" s="15"/>
      <c r="X75" s="3"/>
      <c r="Y75" s="15"/>
      <c r="Z75" s="15"/>
      <c r="AA75" s="3"/>
      <c r="AB75" s="3"/>
      <c r="AC75" s="3"/>
      <c r="AD75" s="3"/>
    </row>
    <row r="76" spans="1:30" s="6" customFormat="1" ht="12.75">
      <c r="A76" s="15" t="s">
        <v>58</v>
      </c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15"/>
      <c r="W76" s="15"/>
      <c r="X76" s="3"/>
      <c r="Y76" s="15"/>
      <c r="Z76" s="15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15"/>
      <c r="W77" s="15"/>
      <c r="X77" s="3"/>
      <c r="Y77" s="15"/>
      <c r="Z77" s="15"/>
      <c r="AA77" s="3"/>
      <c r="AB77" s="3"/>
      <c r="AC77" s="3"/>
      <c r="AD77" s="3"/>
    </row>
    <row r="78" spans="1:30" s="6" customFormat="1" ht="12.75">
      <c r="A78" s="10" t="s">
        <v>5</v>
      </c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15"/>
      <c r="W78" s="15"/>
      <c r="X78" s="3"/>
      <c r="Y78" s="15"/>
      <c r="Z78" s="15"/>
      <c r="AA78" s="3"/>
      <c r="AB78" s="3"/>
      <c r="AC78" s="3"/>
      <c r="AD78" s="3"/>
    </row>
    <row r="79" spans="1:30" s="6" customFormat="1" ht="12.75">
      <c r="A79" s="15" t="s">
        <v>54</v>
      </c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15"/>
      <c r="W79" s="15"/>
      <c r="X79" s="3"/>
      <c r="Y79" s="15"/>
      <c r="Z79" s="15"/>
      <c r="AA79" s="3"/>
      <c r="AB79" s="3"/>
      <c r="AC79" s="3"/>
      <c r="AD79" s="3"/>
    </row>
    <row r="80" spans="1:30" s="6" customFormat="1" ht="12.75">
      <c r="A80" s="15" t="s">
        <v>55</v>
      </c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15"/>
      <c r="W80" s="15"/>
      <c r="X80" s="3"/>
      <c r="Y80" s="15"/>
      <c r="Z80" s="15"/>
      <c r="AA80" s="3"/>
      <c r="AB80" s="3"/>
      <c r="AC80" s="3"/>
      <c r="AD80" s="3"/>
    </row>
    <row r="81" spans="1:30" s="6" customFormat="1" ht="12.75">
      <c r="A81" s="15" t="s">
        <v>56</v>
      </c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15"/>
      <c r="W81" s="15"/>
      <c r="X81" s="3"/>
      <c r="Y81" s="15"/>
      <c r="Z81" s="15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15"/>
      <c r="W82" s="15"/>
      <c r="X82" s="3"/>
      <c r="Y82" s="15"/>
      <c r="Z82" s="15"/>
      <c r="AA82" s="3"/>
      <c r="AB82" s="3"/>
      <c r="AC82" s="3"/>
      <c r="AD82" s="3"/>
    </row>
    <row r="83" spans="1:30" s="6" customFormat="1" ht="12.75">
      <c r="A83" s="10" t="s">
        <v>6</v>
      </c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15"/>
      <c r="W83" s="15"/>
      <c r="X83" s="3"/>
      <c r="Y83" s="15"/>
      <c r="Z83" s="15"/>
      <c r="AA83" s="3"/>
      <c r="AB83" s="3"/>
      <c r="AC83" s="3"/>
      <c r="AD83" s="3"/>
    </row>
    <row r="84" spans="1:30" s="6" customFormat="1" ht="12.75">
      <c r="A84" s="16" t="s">
        <v>51</v>
      </c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15"/>
      <c r="W84" s="15"/>
      <c r="X84" s="3"/>
      <c r="Y84" s="15"/>
      <c r="Z84" s="15"/>
      <c r="AA84" s="3"/>
      <c r="AB84" s="3"/>
      <c r="AC84" s="3"/>
      <c r="AD84" s="3"/>
    </row>
    <row r="85" spans="1:30" s="6" customFormat="1" ht="12.75">
      <c r="A85" s="17" t="s">
        <v>52</v>
      </c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15"/>
      <c r="W85" s="15"/>
      <c r="X85" s="3"/>
      <c r="Y85" s="15"/>
      <c r="Z85" s="15"/>
      <c r="AA85" s="3"/>
      <c r="AB85" s="3"/>
      <c r="AC85" s="3"/>
      <c r="AD85" s="3"/>
    </row>
    <row r="86" spans="1:30" s="6" customFormat="1" ht="12.75" customHeight="1">
      <c r="A86" s="15" t="s">
        <v>53</v>
      </c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15"/>
      <c r="W86" s="15"/>
      <c r="X86" s="3"/>
      <c r="Y86" s="15"/>
      <c r="Z86" s="15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15"/>
      <c r="W87" s="15"/>
      <c r="X87" s="3"/>
      <c r="Y87" s="15"/>
      <c r="Z87" s="15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15"/>
      <c r="W88" s="15"/>
      <c r="X88" s="3"/>
      <c r="Y88" s="15"/>
      <c r="Z88" s="15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15"/>
      <c r="W89" s="15"/>
      <c r="X89" s="3"/>
      <c r="Y89" s="15"/>
      <c r="Z89" s="15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15"/>
      <c r="W90" s="15"/>
      <c r="X90" s="3"/>
      <c r="Y90" s="15"/>
      <c r="Z90" s="15"/>
      <c r="AA90" s="3"/>
      <c r="AB90" s="3"/>
      <c r="AC90" s="3"/>
      <c r="AD90" s="3"/>
    </row>
  </sheetData>
  <sheetProtection/>
  <mergeCells count="111">
    <mergeCell ref="U13:AE13"/>
    <mergeCell ref="U18:AE18"/>
    <mergeCell ref="AE4:AE5"/>
    <mergeCell ref="U71:AE71"/>
    <mergeCell ref="U65:AE65"/>
    <mergeCell ref="U66:AE66"/>
    <mergeCell ref="U67:AE67"/>
    <mergeCell ref="U68:AE68"/>
    <mergeCell ref="U69:AE69"/>
    <mergeCell ref="U42:AE42"/>
    <mergeCell ref="U52:AE52"/>
    <mergeCell ref="U70:AE70"/>
    <mergeCell ref="U53:AE53"/>
    <mergeCell ref="U54:AE54"/>
    <mergeCell ref="U64:AE64"/>
    <mergeCell ref="A9:B9"/>
    <mergeCell ref="O9:T9"/>
    <mergeCell ref="C13:N13"/>
    <mergeCell ref="O13:T13"/>
    <mergeCell ref="A13:B13"/>
    <mergeCell ref="C6:N6"/>
    <mergeCell ref="O6:T6"/>
    <mergeCell ref="A6:B6"/>
    <mergeCell ref="O12:T12"/>
    <mergeCell ref="A10:B10"/>
    <mergeCell ref="O10:T10"/>
    <mergeCell ref="C12:N12"/>
    <mergeCell ref="A11:B11"/>
    <mergeCell ref="O11:T11"/>
    <mergeCell ref="A12:B12"/>
    <mergeCell ref="U6:AE6"/>
    <mergeCell ref="U9:AE9"/>
    <mergeCell ref="U10:AE10"/>
    <mergeCell ref="U11:AE11"/>
    <mergeCell ref="AD4:AD5"/>
    <mergeCell ref="U12:AE12"/>
    <mergeCell ref="X4:Z5"/>
    <mergeCell ref="U4:W5"/>
    <mergeCell ref="AA4:AC5"/>
    <mergeCell ref="U19:AE19"/>
    <mergeCell ref="U20:AE20"/>
    <mergeCell ref="U39:AE39"/>
    <mergeCell ref="U21:AE21"/>
    <mergeCell ref="U40:AE40"/>
    <mergeCell ref="U41:AE41"/>
    <mergeCell ref="A41:B41"/>
    <mergeCell ref="O41:T41"/>
    <mergeCell ref="A21:B21"/>
    <mergeCell ref="A39:B39"/>
    <mergeCell ref="O39:T39"/>
    <mergeCell ref="C21:N21"/>
    <mergeCell ref="O21:T21"/>
    <mergeCell ref="A40:B40"/>
    <mergeCell ref="O40:T40"/>
    <mergeCell ref="A58:B58"/>
    <mergeCell ref="A42:B42"/>
    <mergeCell ref="C42:N42"/>
    <mergeCell ref="O42:T42"/>
    <mergeCell ref="A52:B52"/>
    <mergeCell ref="O52:T52"/>
    <mergeCell ref="O58:T58"/>
    <mergeCell ref="A67:B67"/>
    <mergeCell ref="C67:N67"/>
    <mergeCell ref="O67:T67"/>
    <mergeCell ref="A68:B68"/>
    <mergeCell ref="O68:T68"/>
    <mergeCell ref="A55:N55"/>
    <mergeCell ref="O55:T55"/>
    <mergeCell ref="A56:B56"/>
    <mergeCell ref="O56:T56"/>
    <mergeCell ref="A57:B57"/>
    <mergeCell ref="A71:B71"/>
    <mergeCell ref="O71:T71"/>
    <mergeCell ref="A65:B65"/>
    <mergeCell ref="O65:T65"/>
    <mergeCell ref="A66:B66"/>
    <mergeCell ref="O66:T66"/>
    <mergeCell ref="A70:B70"/>
    <mergeCell ref="O70:T70"/>
    <mergeCell ref="A69:B69"/>
    <mergeCell ref="O69:T69"/>
    <mergeCell ref="A59:B59"/>
    <mergeCell ref="C59:N59"/>
    <mergeCell ref="O59:T59"/>
    <mergeCell ref="U59:AE59"/>
    <mergeCell ref="A54:B54"/>
    <mergeCell ref="O54:T54"/>
    <mergeCell ref="U55:AE55"/>
    <mergeCell ref="U56:AE56"/>
    <mergeCell ref="O57:T57"/>
    <mergeCell ref="U57:AE57"/>
    <mergeCell ref="T4:T5"/>
    <mergeCell ref="O4:R4"/>
    <mergeCell ref="A19:B19"/>
    <mergeCell ref="A20:B20"/>
    <mergeCell ref="O18:T18"/>
    <mergeCell ref="O19:T19"/>
    <mergeCell ref="O20:T20"/>
    <mergeCell ref="C4:N4"/>
    <mergeCell ref="S4:S5"/>
    <mergeCell ref="A18:B18"/>
    <mergeCell ref="U58:AE58"/>
    <mergeCell ref="A1:B1"/>
    <mergeCell ref="A2:B2"/>
    <mergeCell ref="A3:L3"/>
    <mergeCell ref="A64:B64"/>
    <mergeCell ref="O64:T64"/>
    <mergeCell ref="A53:B53"/>
    <mergeCell ref="O53:T53"/>
    <mergeCell ref="A4:A5"/>
    <mergeCell ref="B4:B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H7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3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T1"/>
    </sheetView>
  </sheetViews>
  <sheetFormatPr defaultColWidth="10.7109375" defaultRowHeight="12.75"/>
  <cols>
    <col min="1" max="1" width="18.28125" style="3" customWidth="1"/>
    <col min="2" max="2" width="55.8515625" style="1" customWidth="1"/>
    <col min="3" max="19" width="3.421875" style="4" customWidth="1"/>
    <col min="20" max="20" width="7.00390625" style="2" customWidth="1"/>
    <col min="21" max="21" width="3.421875" style="3" customWidth="1"/>
    <col min="22" max="22" width="15.421875" style="15" customWidth="1"/>
    <col min="23" max="23" width="41.140625" style="15" customWidth="1"/>
    <col min="24" max="24" width="3.57421875" style="3" customWidth="1"/>
    <col min="25" max="25" width="15.421875" style="15" customWidth="1"/>
    <col min="26" max="26" width="41.140625" style="15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59.57421875" style="1" customWidth="1"/>
    <col min="32" max="16384" width="10.7109375" style="1" customWidth="1"/>
  </cols>
  <sheetData>
    <row r="1" spans="1:30" s="2" customFormat="1" ht="25.5">
      <c r="A1" s="301" t="s">
        <v>556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5"/>
      <c r="V1" s="128"/>
      <c r="W1" s="128"/>
      <c r="X1" s="3"/>
      <c r="Y1" s="15"/>
      <c r="Z1" s="15"/>
      <c r="AA1" s="3"/>
      <c r="AB1" s="3"/>
      <c r="AC1" s="3"/>
      <c r="AD1" s="4"/>
    </row>
    <row r="2" spans="1:30" s="2" customFormat="1" ht="21" customHeight="1">
      <c r="A2" s="302" t="s">
        <v>385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"/>
      <c r="Y2" s="15"/>
      <c r="Z2" s="15"/>
      <c r="AA2" s="3"/>
      <c r="AB2" s="3"/>
      <c r="AC2" s="3"/>
      <c r="AD2" s="4"/>
    </row>
    <row r="3" spans="1:30" s="2" customFormat="1" ht="21" customHeight="1" thickBot="1">
      <c r="A3" s="303" t="s">
        <v>386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13"/>
      <c r="N3" s="13"/>
      <c r="O3" s="13"/>
      <c r="P3" s="13"/>
      <c r="Q3" s="13"/>
      <c r="R3" s="13"/>
      <c r="S3" s="13"/>
      <c r="T3" s="5"/>
      <c r="U3" s="5"/>
      <c r="V3" s="128"/>
      <c r="W3" s="128"/>
      <c r="X3" s="3"/>
      <c r="Y3" s="15"/>
      <c r="Z3" s="15"/>
      <c r="AA3" s="3"/>
      <c r="AB3" s="3"/>
      <c r="AC3" s="3"/>
      <c r="AD3" s="4"/>
    </row>
    <row r="4" spans="1:31" ht="18" customHeight="1" thickTop="1">
      <c r="A4" s="314" t="s">
        <v>1</v>
      </c>
      <c r="B4" s="314" t="s">
        <v>0</v>
      </c>
      <c r="C4" s="318" t="s">
        <v>28</v>
      </c>
      <c r="D4" s="319"/>
      <c r="E4" s="319"/>
      <c r="F4" s="319"/>
      <c r="G4" s="319"/>
      <c r="H4" s="325"/>
      <c r="I4" s="325"/>
      <c r="J4" s="325"/>
      <c r="K4" s="325"/>
      <c r="L4" s="325"/>
      <c r="M4" s="325"/>
      <c r="N4" s="326"/>
      <c r="O4" s="318" t="s">
        <v>29</v>
      </c>
      <c r="P4" s="319"/>
      <c r="Q4" s="319"/>
      <c r="R4" s="319"/>
      <c r="S4" s="327" t="s">
        <v>30</v>
      </c>
      <c r="T4" s="316" t="s">
        <v>31</v>
      </c>
      <c r="U4" s="314" t="s">
        <v>2</v>
      </c>
      <c r="V4" s="314"/>
      <c r="W4" s="314"/>
      <c r="X4" s="314" t="s">
        <v>3</v>
      </c>
      <c r="Y4" s="314"/>
      <c r="Z4" s="314"/>
      <c r="AA4" s="314" t="s">
        <v>8</v>
      </c>
      <c r="AB4" s="314"/>
      <c r="AC4" s="314"/>
      <c r="AD4" s="314" t="s">
        <v>4</v>
      </c>
      <c r="AE4" s="314" t="s">
        <v>287</v>
      </c>
    </row>
    <row r="5" spans="1:31" ht="12.75" customHeight="1">
      <c r="A5" s="315"/>
      <c r="B5" s="315"/>
      <c r="C5" s="52">
        <v>1</v>
      </c>
      <c r="D5" s="53">
        <v>2</v>
      </c>
      <c r="E5" s="53">
        <v>3</v>
      </c>
      <c r="F5" s="53">
        <v>4</v>
      </c>
      <c r="G5" s="53">
        <v>5</v>
      </c>
      <c r="H5" s="53">
        <v>6</v>
      </c>
      <c r="I5" s="233">
        <v>7</v>
      </c>
      <c r="J5" s="233">
        <v>8</v>
      </c>
      <c r="K5" s="233">
        <v>9</v>
      </c>
      <c r="L5" s="233">
        <v>10</v>
      </c>
      <c r="M5" s="90">
        <v>11</v>
      </c>
      <c r="N5" s="91">
        <v>12</v>
      </c>
      <c r="O5" s="52" t="s">
        <v>48</v>
      </c>
      <c r="P5" s="53" t="s">
        <v>47</v>
      </c>
      <c r="Q5" s="53" t="s">
        <v>49</v>
      </c>
      <c r="R5" s="53" t="s">
        <v>50</v>
      </c>
      <c r="S5" s="328"/>
      <c r="T5" s="317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</row>
    <row r="6" spans="1:31" s="6" customFormat="1" ht="13.5" thickBot="1">
      <c r="A6" s="329" t="s">
        <v>7</v>
      </c>
      <c r="B6" s="330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5"/>
    </row>
    <row r="7" spans="1:31" s="6" customFormat="1" ht="12.75">
      <c r="A7" s="234" t="s">
        <v>387</v>
      </c>
      <c r="B7" s="235" t="s">
        <v>388</v>
      </c>
      <c r="C7" s="20" t="s">
        <v>32</v>
      </c>
      <c r="D7" s="12"/>
      <c r="E7" s="12"/>
      <c r="F7" s="12"/>
      <c r="G7" s="12"/>
      <c r="H7" s="12"/>
      <c r="I7" s="236">
        <f aca="true" t="shared" si="0" ref="I7:N9">SUMIF(I5:I6,"=x",$O5:$O6)+SUMIF(I5:I6,"=x",$P5:$P6)+SUMIF(I5:I6,"=x",$Q5:$Q6)</f>
        <v>0</v>
      </c>
      <c r="J7" s="237">
        <f t="shared" si="0"/>
        <v>0</v>
      </c>
      <c r="K7" s="237">
        <f t="shared" si="0"/>
        <v>0</v>
      </c>
      <c r="L7" s="237">
        <f t="shared" si="0"/>
        <v>0</v>
      </c>
      <c r="M7" s="76">
        <f t="shared" si="0"/>
        <v>0</v>
      </c>
      <c r="N7" s="77">
        <f t="shared" si="0"/>
        <v>0</v>
      </c>
      <c r="O7" s="21"/>
      <c r="P7" s="14">
        <v>2</v>
      </c>
      <c r="Q7" s="14"/>
      <c r="R7" s="22"/>
      <c r="S7" s="105">
        <v>0</v>
      </c>
      <c r="T7" s="55" t="s">
        <v>226</v>
      </c>
      <c r="U7" s="20"/>
      <c r="V7" s="73"/>
      <c r="W7" s="134"/>
      <c r="X7" s="46"/>
      <c r="Y7" s="139"/>
      <c r="Z7" s="142"/>
      <c r="AA7" s="20"/>
      <c r="AB7" s="12"/>
      <c r="AC7" s="11"/>
      <c r="AD7" s="238" t="s">
        <v>389</v>
      </c>
      <c r="AE7" s="24" t="s">
        <v>390</v>
      </c>
    </row>
    <row r="8" spans="1:31" s="6" customFormat="1" ht="13.5" thickBot="1">
      <c r="A8" s="239" t="s">
        <v>391</v>
      </c>
      <c r="B8" s="240" t="s">
        <v>392</v>
      </c>
      <c r="C8" s="20" t="s">
        <v>32</v>
      </c>
      <c r="D8" s="12"/>
      <c r="E8" s="12"/>
      <c r="F8" s="12"/>
      <c r="G8" s="12"/>
      <c r="H8" s="12"/>
      <c r="I8" s="236">
        <f t="shared" si="0"/>
        <v>0</v>
      </c>
      <c r="J8" s="237">
        <f t="shared" si="0"/>
        <v>0</v>
      </c>
      <c r="K8" s="237">
        <f t="shared" si="0"/>
        <v>0</v>
      </c>
      <c r="L8" s="237">
        <f t="shared" si="0"/>
        <v>0</v>
      </c>
      <c r="M8" s="76">
        <f t="shared" si="0"/>
        <v>0</v>
      </c>
      <c r="N8" s="77">
        <f t="shared" si="0"/>
        <v>0</v>
      </c>
      <c r="O8" s="21"/>
      <c r="P8" s="14">
        <v>2</v>
      </c>
      <c r="Q8" s="14"/>
      <c r="R8" s="22"/>
      <c r="S8" s="105">
        <v>0</v>
      </c>
      <c r="T8" s="55" t="s">
        <v>226</v>
      </c>
      <c r="U8" s="20"/>
      <c r="V8" s="73"/>
      <c r="W8" s="134"/>
      <c r="X8" s="46"/>
      <c r="Y8" s="139"/>
      <c r="Z8" s="142"/>
      <c r="AA8" s="20"/>
      <c r="AB8" s="12"/>
      <c r="AC8" s="11"/>
      <c r="AD8" s="238" t="s">
        <v>389</v>
      </c>
      <c r="AE8" s="24" t="s">
        <v>393</v>
      </c>
    </row>
    <row r="9" spans="1:31" s="6" customFormat="1" ht="12.75">
      <c r="A9" s="304" t="s">
        <v>34</v>
      </c>
      <c r="B9" s="305"/>
      <c r="C9" s="28">
        <f aca="true" t="shared" si="1" ref="C9:H9">SUMIF(C7:C8,"=x",$O7:$O8)+SUMIF(C7:C8,"=x",$P7:$P8)+SUMIF(C7:C8,"=x",$Q7:$Q8)</f>
        <v>4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76">
        <f t="shared" si="0"/>
        <v>0</v>
      </c>
      <c r="N9" s="77">
        <f t="shared" si="0"/>
        <v>0</v>
      </c>
      <c r="O9" s="306">
        <f>SUM(C9:N9)</f>
        <v>4</v>
      </c>
      <c r="P9" s="307"/>
      <c r="Q9" s="307"/>
      <c r="R9" s="307"/>
      <c r="S9" s="307"/>
      <c r="T9" s="308"/>
      <c r="U9" s="336"/>
      <c r="V9" s="337"/>
      <c r="W9" s="337"/>
      <c r="X9" s="337"/>
      <c r="Y9" s="337"/>
      <c r="Z9" s="337"/>
      <c r="AA9" s="337"/>
      <c r="AB9" s="337"/>
      <c r="AC9" s="337"/>
      <c r="AD9" s="337"/>
      <c r="AE9" s="338"/>
    </row>
    <row r="10" spans="1:31" s="6" customFormat="1" ht="12.75">
      <c r="A10" s="309" t="s">
        <v>35</v>
      </c>
      <c r="B10" s="310"/>
      <c r="C10" s="31">
        <f aca="true" t="shared" si="2" ref="C10:N10">SUMIF(C8:C8,"=x",$S8:$S8)</f>
        <v>0</v>
      </c>
      <c r="D10" s="32">
        <f t="shared" si="2"/>
        <v>0</v>
      </c>
      <c r="E10" s="32">
        <f t="shared" si="2"/>
        <v>0</v>
      </c>
      <c r="F10" s="32">
        <f t="shared" si="2"/>
        <v>0</v>
      </c>
      <c r="G10" s="32">
        <f t="shared" si="2"/>
        <v>0</v>
      </c>
      <c r="H10" s="32">
        <f t="shared" si="2"/>
        <v>0</v>
      </c>
      <c r="I10" s="32">
        <f t="shared" si="2"/>
        <v>0</v>
      </c>
      <c r="J10" s="32">
        <f t="shared" si="2"/>
        <v>0</v>
      </c>
      <c r="K10" s="32">
        <f t="shared" si="2"/>
        <v>0</v>
      </c>
      <c r="L10" s="32">
        <f t="shared" si="2"/>
        <v>0</v>
      </c>
      <c r="M10" s="78">
        <f t="shared" si="2"/>
        <v>0</v>
      </c>
      <c r="N10" s="79">
        <f t="shared" si="2"/>
        <v>0</v>
      </c>
      <c r="O10" s="311">
        <f>SUM(C10:N10)</f>
        <v>0</v>
      </c>
      <c r="P10" s="312"/>
      <c r="Q10" s="312"/>
      <c r="R10" s="312"/>
      <c r="S10" s="312"/>
      <c r="T10" s="313"/>
      <c r="U10" s="298"/>
      <c r="V10" s="299"/>
      <c r="W10" s="299"/>
      <c r="X10" s="299"/>
      <c r="Y10" s="299"/>
      <c r="Z10" s="299"/>
      <c r="AA10" s="299"/>
      <c r="AB10" s="299"/>
      <c r="AC10" s="299"/>
      <c r="AD10" s="299"/>
      <c r="AE10" s="300"/>
    </row>
    <row r="11" spans="1:31" s="6" customFormat="1" ht="12.75">
      <c r="A11" s="320" t="s">
        <v>36</v>
      </c>
      <c r="B11" s="321"/>
      <c r="C11" s="25">
        <f aca="true" t="shared" si="3" ref="C11:N11">SUMPRODUCT(--(C8:C8="x"),--($T8:$T8="K"))</f>
        <v>0</v>
      </c>
      <c r="D11" s="26">
        <f t="shared" si="3"/>
        <v>0</v>
      </c>
      <c r="E11" s="26">
        <f t="shared" si="3"/>
        <v>0</v>
      </c>
      <c r="F11" s="26">
        <f t="shared" si="3"/>
        <v>0</v>
      </c>
      <c r="G11" s="26">
        <f t="shared" si="3"/>
        <v>0</v>
      </c>
      <c r="H11" s="26">
        <f t="shared" si="3"/>
        <v>0</v>
      </c>
      <c r="I11" s="26">
        <f t="shared" si="3"/>
        <v>0</v>
      </c>
      <c r="J11" s="26">
        <f t="shared" si="3"/>
        <v>0</v>
      </c>
      <c r="K11" s="26">
        <f t="shared" si="3"/>
        <v>0</v>
      </c>
      <c r="L11" s="26">
        <f t="shared" si="3"/>
        <v>0</v>
      </c>
      <c r="M11" s="80">
        <f t="shared" si="3"/>
        <v>0</v>
      </c>
      <c r="N11" s="81">
        <f t="shared" si="3"/>
        <v>0</v>
      </c>
      <c r="O11" s="322">
        <f>SUM(C11:N11)</f>
        <v>0</v>
      </c>
      <c r="P11" s="323"/>
      <c r="Q11" s="323"/>
      <c r="R11" s="323"/>
      <c r="S11" s="323"/>
      <c r="T11" s="324"/>
      <c r="U11" s="298"/>
      <c r="V11" s="299"/>
      <c r="W11" s="299"/>
      <c r="X11" s="299"/>
      <c r="Y11" s="299"/>
      <c r="Z11" s="299"/>
      <c r="AA11" s="299"/>
      <c r="AB11" s="299"/>
      <c r="AC11" s="299"/>
      <c r="AD11" s="299"/>
      <c r="AE11" s="300"/>
    </row>
    <row r="12" spans="1:31" s="6" customFormat="1" ht="12.75">
      <c r="A12" s="329" t="s">
        <v>530</v>
      </c>
      <c r="B12" s="330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3"/>
    </row>
    <row r="13" spans="1:31" s="6" customFormat="1" ht="12.75">
      <c r="A13" s="241" t="s">
        <v>396</v>
      </c>
      <c r="B13" s="173" t="s">
        <v>397</v>
      </c>
      <c r="C13" s="20" t="s">
        <v>32</v>
      </c>
      <c r="D13" s="12"/>
      <c r="E13" s="12"/>
      <c r="F13" s="12"/>
      <c r="G13" s="12"/>
      <c r="H13" s="12"/>
      <c r="I13" s="14"/>
      <c r="J13" s="14"/>
      <c r="K13" s="14"/>
      <c r="L13" s="14"/>
      <c r="M13" s="165"/>
      <c r="N13" s="164"/>
      <c r="O13" s="21">
        <v>2</v>
      </c>
      <c r="P13" s="14"/>
      <c r="Q13" s="14"/>
      <c r="R13" s="22"/>
      <c r="S13" s="21">
        <v>3</v>
      </c>
      <c r="T13" s="55" t="s">
        <v>83</v>
      </c>
      <c r="U13" s="20"/>
      <c r="V13" s="129"/>
      <c r="W13" s="134"/>
      <c r="X13" s="20"/>
      <c r="Y13" s="129"/>
      <c r="Z13" s="134"/>
      <c r="AA13" s="20"/>
      <c r="AB13" s="12"/>
      <c r="AC13" s="11"/>
      <c r="AD13" s="242" t="s">
        <v>398</v>
      </c>
      <c r="AE13" s="24" t="s">
        <v>399</v>
      </c>
    </row>
    <row r="14" spans="1:31" s="6" customFormat="1" ht="12.75">
      <c r="A14" s="244" t="s">
        <v>400</v>
      </c>
      <c r="B14" s="244" t="s">
        <v>401</v>
      </c>
      <c r="C14" s="20" t="s">
        <v>32</v>
      </c>
      <c r="D14" s="12"/>
      <c r="E14" s="12"/>
      <c r="F14" s="12"/>
      <c r="G14" s="12"/>
      <c r="H14" s="12"/>
      <c r="I14" s="14"/>
      <c r="J14" s="14"/>
      <c r="K14" s="14"/>
      <c r="L14" s="14"/>
      <c r="M14" s="165"/>
      <c r="N14" s="164"/>
      <c r="O14" s="21">
        <v>2</v>
      </c>
      <c r="P14" s="14"/>
      <c r="Q14" s="14"/>
      <c r="R14" s="22"/>
      <c r="S14" s="21">
        <v>3</v>
      </c>
      <c r="T14" s="55" t="s">
        <v>227</v>
      </c>
      <c r="U14" s="20"/>
      <c r="V14" s="129"/>
      <c r="W14" s="134"/>
      <c r="X14" s="20"/>
      <c r="Y14" s="129"/>
      <c r="Z14" s="134"/>
      <c r="AA14" s="20"/>
      <c r="AB14" s="12"/>
      <c r="AC14" s="11"/>
      <c r="AD14" s="243" t="s">
        <v>402</v>
      </c>
      <c r="AE14" s="24" t="s">
        <v>403</v>
      </c>
    </row>
    <row r="15" spans="1:31" s="6" customFormat="1" ht="12.75">
      <c r="A15" s="102" t="s">
        <v>404</v>
      </c>
      <c r="B15" s="173" t="s">
        <v>405</v>
      </c>
      <c r="C15" s="20" t="s">
        <v>32</v>
      </c>
      <c r="D15" s="12"/>
      <c r="E15" s="12"/>
      <c r="F15" s="12"/>
      <c r="G15" s="12"/>
      <c r="H15" s="12"/>
      <c r="I15" s="14"/>
      <c r="J15" s="14"/>
      <c r="K15" s="14"/>
      <c r="L15" s="14"/>
      <c r="M15" s="165"/>
      <c r="N15" s="164"/>
      <c r="O15" s="21"/>
      <c r="P15" s="14">
        <v>2</v>
      </c>
      <c r="Q15" s="14"/>
      <c r="R15" s="22"/>
      <c r="S15" s="21">
        <v>2</v>
      </c>
      <c r="T15" s="55" t="s">
        <v>82</v>
      </c>
      <c r="U15" s="59" t="s">
        <v>394</v>
      </c>
      <c r="V15" s="73" t="str">
        <f>A14</f>
        <v>ft1matfol1m17ea</v>
      </c>
      <c r="W15" s="145" t="str">
        <f>B14</f>
        <v>Matematika 1 (Elemi analízis 1)</v>
      </c>
      <c r="X15" s="20"/>
      <c r="Y15" s="129"/>
      <c r="Z15" s="134"/>
      <c r="AA15" s="20"/>
      <c r="AB15" s="12"/>
      <c r="AC15" s="11"/>
      <c r="AD15" s="243" t="s">
        <v>402</v>
      </c>
      <c r="AE15" s="24" t="s">
        <v>406</v>
      </c>
    </row>
    <row r="16" spans="1:31" s="6" customFormat="1" ht="12.75">
      <c r="A16" s="241" t="s">
        <v>407</v>
      </c>
      <c r="B16" s="245" t="s">
        <v>408</v>
      </c>
      <c r="C16" s="21" t="s">
        <v>32</v>
      </c>
      <c r="D16" s="12"/>
      <c r="E16" s="14"/>
      <c r="F16" s="12"/>
      <c r="G16" s="12"/>
      <c r="H16" s="12"/>
      <c r="I16" s="14"/>
      <c r="J16" s="14"/>
      <c r="K16" s="14"/>
      <c r="L16" s="14"/>
      <c r="M16" s="165"/>
      <c r="N16" s="164"/>
      <c r="O16" s="21">
        <v>2</v>
      </c>
      <c r="P16" s="14"/>
      <c r="Q16" s="14"/>
      <c r="R16" s="22"/>
      <c r="S16" s="21">
        <v>2</v>
      </c>
      <c r="T16" s="55" t="s">
        <v>83</v>
      </c>
      <c r="U16" s="20"/>
      <c r="V16" s="129"/>
      <c r="W16" s="134"/>
      <c r="X16" s="20"/>
      <c r="Y16" s="129"/>
      <c r="Z16" s="134"/>
      <c r="AA16" s="20"/>
      <c r="AB16" s="12"/>
      <c r="AC16" s="11"/>
      <c r="AD16" s="243" t="s">
        <v>409</v>
      </c>
      <c r="AE16" s="24" t="s">
        <v>410</v>
      </c>
    </row>
    <row r="17" spans="1:31" s="6" customFormat="1" ht="12.75">
      <c r="A17" s="246" t="s">
        <v>411</v>
      </c>
      <c r="B17" s="173" t="s">
        <v>412</v>
      </c>
      <c r="C17" s="20"/>
      <c r="D17" s="12" t="s">
        <v>32</v>
      </c>
      <c r="E17" s="12"/>
      <c r="F17" s="12"/>
      <c r="G17" s="12"/>
      <c r="H17" s="12"/>
      <c r="I17" s="14"/>
      <c r="J17" s="14"/>
      <c r="K17" s="14"/>
      <c r="L17" s="14"/>
      <c r="M17" s="165"/>
      <c r="N17" s="164"/>
      <c r="O17" s="21">
        <v>2</v>
      </c>
      <c r="P17" s="14"/>
      <c r="Q17" s="14"/>
      <c r="R17" s="22"/>
      <c r="S17" s="21">
        <v>2</v>
      </c>
      <c r="T17" s="55" t="s">
        <v>83</v>
      </c>
      <c r="U17" s="59" t="s">
        <v>394</v>
      </c>
      <c r="V17" s="73" t="str">
        <f>A17</f>
        <v>ktanbevfi1f17ea</v>
      </c>
      <c r="W17" s="145" t="str">
        <f>B18</f>
        <v>Bevezetés a fizikába 1 gyakorlat</v>
      </c>
      <c r="X17" s="20"/>
      <c r="Y17" s="129"/>
      <c r="Z17" s="134"/>
      <c r="AA17" s="20"/>
      <c r="AB17" s="12"/>
      <c r="AC17" s="11"/>
      <c r="AD17" s="243" t="s">
        <v>413</v>
      </c>
      <c r="AE17" s="24" t="s">
        <v>414</v>
      </c>
    </row>
    <row r="18" spans="1:31" s="6" customFormat="1" ht="12.75">
      <c r="A18" s="246" t="s">
        <v>415</v>
      </c>
      <c r="B18" s="173" t="s">
        <v>416</v>
      </c>
      <c r="C18" s="20"/>
      <c r="D18" s="12" t="s">
        <v>32</v>
      </c>
      <c r="E18" s="12"/>
      <c r="F18" s="12"/>
      <c r="G18" s="12"/>
      <c r="H18" s="12"/>
      <c r="I18" s="14"/>
      <c r="J18" s="14"/>
      <c r="K18" s="14"/>
      <c r="L18" s="14"/>
      <c r="M18" s="165"/>
      <c r="N18" s="164"/>
      <c r="O18" s="21"/>
      <c r="P18" s="14">
        <v>2</v>
      </c>
      <c r="Q18" s="14"/>
      <c r="R18" s="22"/>
      <c r="S18" s="21">
        <v>2</v>
      </c>
      <c r="T18" s="55" t="s">
        <v>82</v>
      </c>
      <c r="U18" s="59" t="s">
        <v>394</v>
      </c>
      <c r="V18" s="73" t="str">
        <f>A17</f>
        <v>ktanbevfi1f17ea</v>
      </c>
      <c r="W18" s="145" t="str">
        <f>B17</f>
        <v>Bevezetés a fizikába 1 előadás</v>
      </c>
      <c r="X18" s="20"/>
      <c r="Y18" s="129"/>
      <c r="Z18" s="134"/>
      <c r="AA18" s="20"/>
      <c r="AB18" s="12"/>
      <c r="AC18" s="11"/>
      <c r="AD18" s="243" t="s">
        <v>413</v>
      </c>
      <c r="AE18" s="24" t="s">
        <v>417</v>
      </c>
    </row>
    <row r="19" spans="1:31" s="6" customFormat="1" ht="12.75">
      <c r="A19" s="247" t="s">
        <v>418</v>
      </c>
      <c r="B19" s="248" t="s">
        <v>419</v>
      </c>
      <c r="C19" s="20"/>
      <c r="D19" s="12"/>
      <c r="E19" s="12" t="s">
        <v>32</v>
      </c>
      <c r="F19" s="12"/>
      <c r="G19" s="12"/>
      <c r="H19" s="12"/>
      <c r="I19" s="14"/>
      <c r="J19" s="14"/>
      <c r="K19" s="14"/>
      <c r="L19" s="14"/>
      <c r="M19" s="165"/>
      <c r="N19" s="164"/>
      <c r="O19" s="21">
        <v>2</v>
      </c>
      <c r="P19" s="14"/>
      <c r="Q19" s="14"/>
      <c r="R19" s="22"/>
      <c r="S19" s="21">
        <v>2</v>
      </c>
      <c r="T19" s="55" t="s">
        <v>83</v>
      </c>
      <c r="U19" s="65" t="s">
        <v>47</v>
      </c>
      <c r="V19" s="162" t="str">
        <f>A17</f>
        <v>ktanbevfi1f17ea</v>
      </c>
      <c r="W19" s="163" t="str">
        <f>B17</f>
        <v>Bevezetés a fizikába 1 előadás</v>
      </c>
      <c r="X19" s="59" t="s">
        <v>394</v>
      </c>
      <c r="Y19" s="73" t="str">
        <f>A20</f>
        <v>ktanbevfi2f17ga</v>
      </c>
      <c r="Z19" s="145" t="str">
        <f>B20</f>
        <v>Bevezetés a fizikába 2. gyakorlat </v>
      </c>
      <c r="AA19" s="20"/>
      <c r="AB19" s="12"/>
      <c r="AC19" s="11"/>
      <c r="AD19" s="238" t="s">
        <v>413</v>
      </c>
      <c r="AE19" s="110" t="s">
        <v>420</v>
      </c>
    </row>
    <row r="20" spans="1:31" s="6" customFormat="1" ht="12.75">
      <c r="A20" s="230" t="s">
        <v>421</v>
      </c>
      <c r="B20" s="249" t="s">
        <v>422</v>
      </c>
      <c r="C20" s="20"/>
      <c r="D20" s="12"/>
      <c r="E20" s="12" t="s">
        <v>32</v>
      </c>
      <c r="F20" s="12"/>
      <c r="G20" s="12"/>
      <c r="H20" s="12"/>
      <c r="I20" s="14"/>
      <c r="J20" s="14"/>
      <c r="K20" s="14"/>
      <c r="L20" s="14"/>
      <c r="M20" s="165"/>
      <c r="N20" s="164"/>
      <c r="O20" s="21"/>
      <c r="P20" s="14">
        <v>2</v>
      </c>
      <c r="Q20" s="14"/>
      <c r="R20" s="22"/>
      <c r="S20" s="21">
        <v>2</v>
      </c>
      <c r="T20" s="55" t="s">
        <v>82</v>
      </c>
      <c r="U20" s="59" t="s">
        <v>394</v>
      </c>
      <c r="V20" s="126" t="str">
        <f>A19</f>
        <v>ktanbevfi2f17ea</v>
      </c>
      <c r="W20" s="127" t="str">
        <f>B19</f>
        <v>Bevezetés a fizikába 2 előadás</v>
      </c>
      <c r="X20" s="20"/>
      <c r="Y20" s="129"/>
      <c r="Z20" s="134"/>
      <c r="AA20" s="20"/>
      <c r="AB20" s="12"/>
      <c r="AC20" s="11"/>
      <c r="AD20" s="238" t="s">
        <v>413</v>
      </c>
      <c r="AE20" s="24" t="s">
        <v>423</v>
      </c>
    </row>
    <row r="21" spans="1:31" s="6" customFormat="1" ht="12.75">
      <c r="A21" s="250" t="s">
        <v>424</v>
      </c>
      <c r="B21" s="251" t="s">
        <v>425</v>
      </c>
      <c r="C21" s="20"/>
      <c r="D21" s="12"/>
      <c r="E21" s="12" t="s">
        <v>32</v>
      </c>
      <c r="F21" s="12"/>
      <c r="G21" s="12"/>
      <c r="H21" s="12"/>
      <c r="I21" s="14"/>
      <c r="J21" s="14"/>
      <c r="K21" s="14"/>
      <c r="L21" s="14"/>
      <c r="M21" s="165"/>
      <c r="N21" s="164"/>
      <c r="O21" s="21">
        <v>2</v>
      </c>
      <c r="P21" s="14"/>
      <c r="Q21" s="14"/>
      <c r="R21" s="22"/>
      <c r="S21" s="21">
        <v>2</v>
      </c>
      <c r="T21" s="55" t="s">
        <v>83</v>
      </c>
      <c r="U21" s="20"/>
      <c r="V21" s="129"/>
      <c r="W21" s="134"/>
      <c r="X21" s="20"/>
      <c r="Y21" s="129"/>
      <c r="Z21" s="134"/>
      <c r="AA21" s="20"/>
      <c r="AB21" s="12"/>
      <c r="AC21" s="11"/>
      <c r="AD21" s="252" t="s">
        <v>426</v>
      </c>
      <c r="AE21" s="24" t="s">
        <v>427</v>
      </c>
    </row>
    <row r="22" spans="1:31" s="6" customFormat="1" ht="12.75">
      <c r="A22" s="304" t="s">
        <v>34</v>
      </c>
      <c r="B22" s="305"/>
      <c r="C22" s="28">
        <f aca="true" t="shared" si="4" ref="C22:H22">SUMIF(C12:C21,"=x",$O12:$O21)+SUMIF(C12:C21,"=x",$P12:$P21)+SUMIF(C12:C21,"=x",$Q12:$Q21)</f>
        <v>8</v>
      </c>
      <c r="D22" s="29">
        <f t="shared" si="4"/>
        <v>4</v>
      </c>
      <c r="E22" s="29">
        <f t="shared" si="4"/>
        <v>6</v>
      </c>
      <c r="F22" s="29">
        <f t="shared" si="4"/>
        <v>0</v>
      </c>
      <c r="G22" s="29">
        <f t="shared" si="4"/>
        <v>0</v>
      </c>
      <c r="H22" s="29">
        <f t="shared" si="4"/>
        <v>0</v>
      </c>
      <c r="I22" s="29">
        <f aca="true" t="shared" si="5" ref="I22:N22">SUMIF(I12:I20,"=x",$O12:$O20)+SUMIF(I12:I20,"=x",$P12:$P20)+SUMIF(I12:I20,"=x",$Q12:$Q20)</f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76">
        <f t="shared" si="5"/>
        <v>0</v>
      </c>
      <c r="N22" s="77">
        <f t="shared" si="5"/>
        <v>0</v>
      </c>
      <c r="O22" s="306">
        <f>SUM(C22:N22)</f>
        <v>18</v>
      </c>
      <c r="P22" s="307"/>
      <c r="Q22" s="307"/>
      <c r="R22" s="307"/>
      <c r="S22" s="307"/>
      <c r="T22" s="308"/>
      <c r="U22" s="336"/>
      <c r="V22" s="337"/>
      <c r="W22" s="337"/>
      <c r="X22" s="337"/>
      <c r="Y22" s="337"/>
      <c r="Z22" s="337"/>
      <c r="AA22" s="337"/>
      <c r="AB22" s="337"/>
      <c r="AC22" s="337"/>
      <c r="AD22" s="337"/>
      <c r="AE22" s="338"/>
    </row>
    <row r="23" spans="1:31" s="6" customFormat="1" ht="12.75">
      <c r="A23" s="309" t="s">
        <v>35</v>
      </c>
      <c r="B23" s="310"/>
      <c r="C23" s="31">
        <f aca="true" t="shared" si="6" ref="C23:H23">SUMIF(C12:C21,"=x",$S12:$S21)</f>
        <v>10</v>
      </c>
      <c r="D23" s="32">
        <f t="shared" si="6"/>
        <v>4</v>
      </c>
      <c r="E23" s="32">
        <f t="shared" si="6"/>
        <v>6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aca="true" t="shared" si="7" ref="I23:N23">SUMIF(I12:I20,"=x",$S12:$S20)</f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78">
        <f t="shared" si="7"/>
        <v>0</v>
      </c>
      <c r="N23" s="79">
        <f t="shared" si="7"/>
        <v>0</v>
      </c>
      <c r="O23" s="311">
        <f>SUM(C23:N23)</f>
        <v>20</v>
      </c>
      <c r="P23" s="312"/>
      <c r="Q23" s="312"/>
      <c r="R23" s="312"/>
      <c r="S23" s="312"/>
      <c r="T23" s="313"/>
      <c r="U23" s="298"/>
      <c r="V23" s="299"/>
      <c r="W23" s="299"/>
      <c r="X23" s="299"/>
      <c r="Y23" s="299"/>
      <c r="Z23" s="299"/>
      <c r="AA23" s="299"/>
      <c r="AB23" s="299"/>
      <c r="AC23" s="299"/>
      <c r="AD23" s="299"/>
      <c r="AE23" s="300"/>
    </row>
    <row r="24" spans="1:31" s="6" customFormat="1" ht="12.75">
      <c r="A24" s="320" t="s">
        <v>36</v>
      </c>
      <c r="B24" s="321"/>
      <c r="C24" s="25">
        <f aca="true" t="shared" si="8" ref="C24:N24">SUMPRODUCT(--(C12:C21="x"),--($T12:$T21="K(5)"))</f>
        <v>2</v>
      </c>
      <c r="D24" s="26">
        <f t="shared" si="8"/>
        <v>1</v>
      </c>
      <c r="E24" s="26">
        <f t="shared" si="8"/>
        <v>2</v>
      </c>
      <c r="F24" s="26">
        <f t="shared" si="8"/>
        <v>0</v>
      </c>
      <c r="G24" s="26">
        <f t="shared" si="8"/>
        <v>0</v>
      </c>
      <c r="H24" s="26">
        <f t="shared" si="8"/>
        <v>0</v>
      </c>
      <c r="I24" s="26">
        <f t="shared" si="8"/>
        <v>0</v>
      </c>
      <c r="J24" s="26">
        <f t="shared" si="8"/>
        <v>0</v>
      </c>
      <c r="K24" s="26">
        <f t="shared" si="8"/>
        <v>0</v>
      </c>
      <c r="L24" s="26">
        <f t="shared" si="8"/>
        <v>0</v>
      </c>
      <c r="M24" s="80">
        <f t="shared" si="8"/>
        <v>0</v>
      </c>
      <c r="N24" s="81">
        <f t="shared" si="8"/>
        <v>0</v>
      </c>
      <c r="O24" s="322">
        <f>SUM(C24:N24)</f>
        <v>5</v>
      </c>
      <c r="P24" s="323"/>
      <c r="Q24" s="323"/>
      <c r="R24" s="323"/>
      <c r="S24" s="323"/>
      <c r="T24" s="324"/>
      <c r="U24" s="298"/>
      <c r="V24" s="299"/>
      <c r="W24" s="299"/>
      <c r="X24" s="299"/>
      <c r="Y24" s="299"/>
      <c r="Z24" s="299"/>
      <c r="AA24" s="299"/>
      <c r="AB24" s="299"/>
      <c r="AC24" s="299"/>
      <c r="AD24" s="299"/>
      <c r="AE24" s="300"/>
    </row>
    <row r="25" spans="1:31" s="6" customFormat="1" ht="12.75">
      <c r="A25" s="329" t="s">
        <v>531</v>
      </c>
      <c r="B25" s="330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3"/>
    </row>
    <row r="26" spans="1:31" s="6" customFormat="1" ht="12.75">
      <c r="A26" s="102" t="s">
        <v>428</v>
      </c>
      <c r="B26" s="253" t="s">
        <v>429</v>
      </c>
      <c r="C26" s="112"/>
      <c r="D26" s="113" t="s">
        <v>32</v>
      </c>
      <c r="E26" s="113"/>
      <c r="F26" s="113"/>
      <c r="G26" s="113"/>
      <c r="H26" s="113"/>
      <c r="I26" s="14"/>
      <c r="J26" s="14"/>
      <c r="K26" s="14"/>
      <c r="L26" s="14"/>
      <c r="M26" s="165"/>
      <c r="N26" s="164"/>
      <c r="O26" s="115"/>
      <c r="P26" s="116">
        <v>2</v>
      </c>
      <c r="Q26" s="14"/>
      <c r="R26" s="22"/>
      <c r="S26" s="21">
        <v>3</v>
      </c>
      <c r="T26" s="55" t="s">
        <v>82</v>
      </c>
      <c r="U26" s="36" t="s">
        <v>33</v>
      </c>
      <c r="V26" s="130" t="str">
        <f>A14</f>
        <v>ft1matfol1m17ea</v>
      </c>
      <c r="W26" s="135" t="str">
        <f>B14</f>
        <v>Matematika 1 (Elemi analízis 1)</v>
      </c>
      <c r="X26" s="39"/>
      <c r="Y26" s="126"/>
      <c r="Z26" s="127"/>
      <c r="AA26" s="39"/>
      <c r="AB26" s="38"/>
      <c r="AC26" s="56"/>
      <c r="AD26" s="238" t="s">
        <v>430</v>
      </c>
      <c r="AE26" s="254" t="s">
        <v>431</v>
      </c>
    </row>
    <row r="27" spans="1:31" s="6" customFormat="1" ht="12.75">
      <c r="A27" s="173" t="s">
        <v>526</v>
      </c>
      <c r="B27" s="173" t="s">
        <v>527</v>
      </c>
      <c r="C27" s="112" t="s">
        <v>32</v>
      </c>
      <c r="D27" s="113"/>
      <c r="E27" s="113"/>
      <c r="F27" s="113"/>
      <c r="G27" s="113"/>
      <c r="H27" s="113"/>
      <c r="I27" s="14"/>
      <c r="J27" s="14"/>
      <c r="K27" s="14"/>
      <c r="L27" s="14"/>
      <c r="M27" s="165"/>
      <c r="N27" s="164"/>
      <c r="O27" s="115">
        <v>1</v>
      </c>
      <c r="P27" s="116"/>
      <c r="Q27" s="14"/>
      <c r="R27" s="22"/>
      <c r="S27" s="115">
        <v>1</v>
      </c>
      <c r="T27" s="55" t="s">
        <v>83</v>
      </c>
      <c r="U27" s="39"/>
      <c r="V27" s="126"/>
      <c r="W27" s="127"/>
      <c r="X27" s="39"/>
      <c r="Y27" s="126"/>
      <c r="Z27" s="127"/>
      <c r="AA27" s="39"/>
      <c r="AB27" s="38"/>
      <c r="AC27" s="56"/>
      <c r="AD27" s="238" t="s">
        <v>44</v>
      </c>
      <c r="AE27" s="254" t="s">
        <v>432</v>
      </c>
    </row>
    <row r="28" spans="1:31" s="6" customFormat="1" ht="12.75">
      <c r="A28" s="173" t="s">
        <v>532</v>
      </c>
      <c r="B28" s="173" t="s">
        <v>527</v>
      </c>
      <c r="C28" s="112" t="s">
        <v>32</v>
      </c>
      <c r="D28" s="113"/>
      <c r="E28" s="113"/>
      <c r="F28" s="113"/>
      <c r="G28" s="113"/>
      <c r="H28" s="113"/>
      <c r="I28" s="14"/>
      <c r="J28" s="14"/>
      <c r="K28" s="14"/>
      <c r="L28" s="14"/>
      <c r="M28" s="165"/>
      <c r="N28" s="164"/>
      <c r="O28" s="115"/>
      <c r="P28" s="116"/>
      <c r="Q28" s="14">
        <v>1</v>
      </c>
      <c r="R28" s="22"/>
      <c r="S28" s="115">
        <v>1</v>
      </c>
      <c r="T28" s="55" t="s">
        <v>82</v>
      </c>
      <c r="U28" s="36"/>
      <c r="V28" s="130"/>
      <c r="W28" s="135"/>
      <c r="X28" s="39"/>
      <c r="Y28" s="126"/>
      <c r="Z28" s="127"/>
      <c r="AA28" s="39"/>
      <c r="AB28" s="38"/>
      <c r="AC28" s="56"/>
      <c r="AD28" s="238" t="s">
        <v>433</v>
      </c>
      <c r="AE28" s="254" t="s">
        <v>434</v>
      </c>
    </row>
    <row r="29" spans="1:31" s="6" customFormat="1" ht="12.75">
      <c r="A29" s="173" t="s">
        <v>435</v>
      </c>
      <c r="B29" s="173" t="s">
        <v>436</v>
      </c>
      <c r="C29" s="112" t="s">
        <v>32</v>
      </c>
      <c r="D29" s="14"/>
      <c r="E29" s="113"/>
      <c r="F29" s="113"/>
      <c r="G29" s="113"/>
      <c r="H29" s="113"/>
      <c r="I29" s="14"/>
      <c r="J29" s="14"/>
      <c r="K29" s="14"/>
      <c r="L29" s="14"/>
      <c r="M29" s="165"/>
      <c r="N29" s="164"/>
      <c r="O29" s="21"/>
      <c r="P29" s="116">
        <v>1</v>
      </c>
      <c r="Q29" s="14"/>
      <c r="R29" s="22"/>
      <c r="S29" s="21">
        <v>1</v>
      </c>
      <c r="T29" s="55" t="s">
        <v>82</v>
      </c>
      <c r="U29" s="59" t="s">
        <v>394</v>
      </c>
      <c r="V29" s="126" t="str">
        <f>A28</f>
        <v>gx5t4002</v>
      </c>
      <c r="W29" s="127" t="str">
        <f>B28</f>
        <v>Ásványtan</v>
      </c>
      <c r="X29" s="39"/>
      <c r="Y29" s="126"/>
      <c r="Z29" s="127"/>
      <c r="AA29" s="39"/>
      <c r="AB29" s="38"/>
      <c r="AC29" s="56"/>
      <c r="AD29" s="238" t="s">
        <v>433</v>
      </c>
      <c r="AE29" s="118" t="s">
        <v>437</v>
      </c>
    </row>
    <row r="30" spans="1:31" s="6" customFormat="1" ht="12.75">
      <c r="A30" s="262" t="s">
        <v>438</v>
      </c>
      <c r="B30" s="173" t="s">
        <v>439</v>
      </c>
      <c r="C30" s="112"/>
      <c r="D30" s="14"/>
      <c r="E30" s="14" t="s">
        <v>32</v>
      </c>
      <c r="F30" s="113"/>
      <c r="G30" s="14"/>
      <c r="H30" s="113"/>
      <c r="I30" s="14"/>
      <c r="J30" s="14"/>
      <c r="K30" s="14"/>
      <c r="L30" s="14"/>
      <c r="M30" s="165"/>
      <c r="N30" s="164"/>
      <c r="O30" s="21"/>
      <c r="P30" s="116">
        <v>2</v>
      </c>
      <c r="Q30" s="14"/>
      <c r="R30" s="22"/>
      <c r="S30" s="115">
        <v>2</v>
      </c>
      <c r="T30" s="55" t="s">
        <v>82</v>
      </c>
      <c r="U30" s="36"/>
      <c r="V30" s="130"/>
      <c r="W30" s="135"/>
      <c r="X30" s="39"/>
      <c r="Y30" s="126"/>
      <c r="Z30" s="127"/>
      <c r="AA30" s="39"/>
      <c r="AB30" s="38"/>
      <c r="AC30" s="56"/>
      <c r="AD30" s="238" t="s">
        <v>440</v>
      </c>
      <c r="AE30" s="254" t="s">
        <v>441</v>
      </c>
    </row>
    <row r="31" spans="1:31" s="6" customFormat="1" ht="12.75">
      <c r="A31" s="102" t="s">
        <v>442</v>
      </c>
      <c r="B31" s="255" t="s">
        <v>443</v>
      </c>
      <c r="C31" s="112"/>
      <c r="D31" s="113"/>
      <c r="E31" s="113"/>
      <c r="F31" s="113"/>
      <c r="G31" s="113"/>
      <c r="H31" s="113" t="s">
        <v>32</v>
      </c>
      <c r="I31" s="14"/>
      <c r="J31" s="14"/>
      <c r="K31" s="14"/>
      <c r="L31" s="14"/>
      <c r="M31" s="165"/>
      <c r="N31" s="164"/>
      <c r="O31" s="115"/>
      <c r="P31" s="116">
        <v>2</v>
      </c>
      <c r="Q31" s="14"/>
      <c r="R31" s="22"/>
      <c r="S31" s="115">
        <v>3</v>
      </c>
      <c r="T31" s="55" t="s">
        <v>82</v>
      </c>
      <c r="U31" s="37"/>
      <c r="V31" s="124"/>
      <c r="W31" s="125"/>
      <c r="X31" s="39"/>
      <c r="Y31" s="126"/>
      <c r="Z31" s="127"/>
      <c r="AA31" s="39"/>
      <c r="AB31" s="38"/>
      <c r="AC31" s="56"/>
      <c r="AD31" s="238" t="s">
        <v>444</v>
      </c>
      <c r="AE31" s="254" t="s">
        <v>445</v>
      </c>
    </row>
    <row r="32" spans="1:31" s="6" customFormat="1" ht="12.75">
      <c r="A32" s="230" t="s">
        <v>446</v>
      </c>
      <c r="B32" s="102" t="s">
        <v>447</v>
      </c>
      <c r="C32" s="115"/>
      <c r="D32" s="116"/>
      <c r="E32" s="14"/>
      <c r="F32" s="113" t="s">
        <v>32</v>
      </c>
      <c r="G32" s="113"/>
      <c r="H32" s="113"/>
      <c r="I32" s="14"/>
      <c r="J32" s="14"/>
      <c r="K32" s="14"/>
      <c r="L32" s="14"/>
      <c r="M32" s="165"/>
      <c r="N32" s="164"/>
      <c r="O32" s="115"/>
      <c r="P32" s="116"/>
      <c r="Q32" s="14">
        <v>4</v>
      </c>
      <c r="R32" s="22"/>
      <c r="S32" s="115">
        <v>4</v>
      </c>
      <c r="T32" s="55" t="s">
        <v>82</v>
      </c>
      <c r="U32" s="39"/>
      <c r="V32" s="126"/>
      <c r="W32" s="127"/>
      <c r="X32" s="39"/>
      <c r="Y32" s="126"/>
      <c r="Z32" s="127"/>
      <c r="AA32" s="39"/>
      <c r="AB32" s="38"/>
      <c r="AC32" s="56"/>
      <c r="AD32" s="238" t="s">
        <v>395</v>
      </c>
      <c r="AE32" s="254" t="s">
        <v>448</v>
      </c>
    </row>
    <row r="33" spans="1:31" s="6" customFormat="1" ht="12.75">
      <c r="A33" s="277" t="s">
        <v>533</v>
      </c>
      <c r="B33" s="18" t="s">
        <v>534</v>
      </c>
      <c r="C33" s="21"/>
      <c r="D33" s="14" t="s">
        <v>32</v>
      </c>
      <c r="E33" s="14"/>
      <c r="F33" s="14"/>
      <c r="G33" s="14"/>
      <c r="H33" s="14"/>
      <c r="I33" s="14"/>
      <c r="J33" s="14"/>
      <c r="K33" s="14"/>
      <c r="L33" s="14"/>
      <c r="M33" s="14"/>
      <c r="N33" s="55"/>
      <c r="O33" s="21">
        <v>1</v>
      </c>
      <c r="P33" s="14"/>
      <c r="Q33" s="14"/>
      <c r="R33" s="22"/>
      <c r="S33" s="21">
        <v>1</v>
      </c>
      <c r="T33" s="55" t="s">
        <v>83</v>
      </c>
      <c r="U33" s="36" t="s">
        <v>33</v>
      </c>
      <c r="V33" s="130" t="str">
        <f>A27</f>
        <v>gx5t1002</v>
      </c>
      <c r="W33" s="135" t="str">
        <f>B27</f>
        <v>Ásványtan</v>
      </c>
      <c r="X33" s="39"/>
      <c r="Y33" s="126"/>
      <c r="Z33" s="127"/>
      <c r="AA33" s="39"/>
      <c r="AB33" s="38"/>
      <c r="AC33" s="56"/>
      <c r="AD33" s="238" t="s">
        <v>449</v>
      </c>
      <c r="AE33" s="166" t="s">
        <v>537</v>
      </c>
    </row>
    <row r="34" spans="1:31" s="6" customFormat="1" ht="12.75">
      <c r="A34" s="277" t="s">
        <v>535</v>
      </c>
      <c r="B34" s="18" t="s">
        <v>536</v>
      </c>
      <c r="C34" s="21"/>
      <c r="D34" s="14" t="s">
        <v>32</v>
      </c>
      <c r="E34" s="14"/>
      <c r="F34" s="14"/>
      <c r="G34" s="14"/>
      <c r="H34" s="14"/>
      <c r="I34" s="14"/>
      <c r="J34" s="14"/>
      <c r="K34" s="14"/>
      <c r="L34" s="14"/>
      <c r="M34" s="14"/>
      <c r="N34" s="55"/>
      <c r="O34" s="21"/>
      <c r="P34" s="14"/>
      <c r="Q34" s="14">
        <v>1</v>
      </c>
      <c r="R34" s="22"/>
      <c r="S34" s="21">
        <v>1</v>
      </c>
      <c r="T34" s="55" t="s">
        <v>82</v>
      </c>
      <c r="U34" s="36"/>
      <c r="V34" s="130"/>
      <c r="W34" s="135"/>
      <c r="X34" s="39"/>
      <c r="Y34" s="126"/>
      <c r="Z34" s="127"/>
      <c r="AA34" s="39"/>
      <c r="AB34" s="38"/>
      <c r="AC34" s="56"/>
      <c r="AD34" s="238" t="s">
        <v>450</v>
      </c>
      <c r="AE34" s="166" t="s">
        <v>538</v>
      </c>
    </row>
    <row r="35" spans="1:31" s="6" customFormat="1" ht="12.75">
      <c r="A35" s="102" t="s">
        <v>451</v>
      </c>
      <c r="B35" s="173" t="s">
        <v>452</v>
      </c>
      <c r="C35" s="115"/>
      <c r="D35" s="116"/>
      <c r="E35" s="113"/>
      <c r="F35" s="113"/>
      <c r="G35" s="113"/>
      <c r="H35" s="113"/>
      <c r="I35" s="14" t="s">
        <v>32</v>
      </c>
      <c r="J35" s="14"/>
      <c r="K35" s="14"/>
      <c r="L35" s="14"/>
      <c r="M35" s="165"/>
      <c r="N35" s="164"/>
      <c r="O35" s="115">
        <v>3</v>
      </c>
      <c r="P35" s="116"/>
      <c r="Q35" s="14"/>
      <c r="R35" s="22"/>
      <c r="S35" s="115">
        <v>3</v>
      </c>
      <c r="T35" s="55" t="s">
        <v>83</v>
      </c>
      <c r="U35" s="37" t="s">
        <v>47</v>
      </c>
      <c r="V35" s="124" t="str">
        <f>'Biológiatanár közös rész'!A14</f>
        <v>bb5t1101</v>
      </c>
      <c r="W35" s="125" t="str">
        <f>'Biológiatanár közös rész'!B14</f>
        <v>Általános kémia EA </v>
      </c>
      <c r="X35" s="37"/>
      <c r="Y35" s="124"/>
      <c r="Z35" s="125"/>
      <c r="AA35" s="39"/>
      <c r="AB35" s="38"/>
      <c r="AC35" s="56"/>
      <c r="AD35" s="238" t="s">
        <v>453</v>
      </c>
      <c r="AE35" s="254" t="s">
        <v>454</v>
      </c>
    </row>
    <row r="36" spans="1:31" s="6" customFormat="1" ht="12.75">
      <c r="A36" s="248" t="s">
        <v>455</v>
      </c>
      <c r="B36" s="173" t="s">
        <v>456</v>
      </c>
      <c r="C36" s="115"/>
      <c r="D36" s="116"/>
      <c r="E36" s="113"/>
      <c r="F36" s="113"/>
      <c r="G36" s="113" t="s">
        <v>32</v>
      </c>
      <c r="H36" s="113"/>
      <c r="I36" s="14"/>
      <c r="J36" s="14"/>
      <c r="K36" s="14"/>
      <c r="L36" s="14"/>
      <c r="M36" s="165"/>
      <c r="N36" s="164"/>
      <c r="O36" s="115"/>
      <c r="P36" s="116"/>
      <c r="Q36" s="14">
        <v>3</v>
      </c>
      <c r="R36" s="22"/>
      <c r="S36" s="115">
        <v>3</v>
      </c>
      <c r="T36" s="55" t="s">
        <v>82</v>
      </c>
      <c r="U36" s="36"/>
      <c r="V36" s="130"/>
      <c r="W36" s="135"/>
      <c r="X36" s="39"/>
      <c r="Y36" s="126"/>
      <c r="Z36" s="127"/>
      <c r="AA36" s="39"/>
      <c r="AB36" s="38"/>
      <c r="AC36" s="56"/>
      <c r="AD36" s="238" t="s">
        <v>440</v>
      </c>
      <c r="AE36" s="254" t="s">
        <v>457</v>
      </c>
    </row>
    <row r="37" spans="1:31" s="6" customFormat="1" ht="12.75">
      <c r="A37" s="102" t="s">
        <v>458</v>
      </c>
      <c r="B37" s="256" t="s">
        <v>459</v>
      </c>
      <c r="C37" s="115"/>
      <c r="D37" s="116"/>
      <c r="E37" s="14"/>
      <c r="F37" s="113"/>
      <c r="G37" s="14" t="s">
        <v>32</v>
      </c>
      <c r="H37" s="113"/>
      <c r="I37" s="14"/>
      <c r="J37" s="14"/>
      <c r="K37" s="14"/>
      <c r="L37" s="14"/>
      <c r="M37" s="165"/>
      <c r="N37" s="164"/>
      <c r="O37" s="115"/>
      <c r="P37" s="116">
        <v>3</v>
      </c>
      <c r="Q37" s="14"/>
      <c r="R37" s="22"/>
      <c r="S37" s="115">
        <v>3</v>
      </c>
      <c r="T37" s="55" t="s">
        <v>82</v>
      </c>
      <c r="U37" s="36"/>
      <c r="V37" s="130"/>
      <c r="W37" s="135"/>
      <c r="X37" s="39"/>
      <c r="Y37" s="126"/>
      <c r="Z37" s="127"/>
      <c r="AA37" s="39"/>
      <c r="AB37" s="38"/>
      <c r="AC37" s="56"/>
      <c r="AD37" s="238" t="s">
        <v>460</v>
      </c>
      <c r="AE37" s="254" t="s">
        <v>461</v>
      </c>
    </row>
    <row r="38" spans="1:31" s="6" customFormat="1" ht="12.75">
      <c r="A38" s="102" t="s">
        <v>462</v>
      </c>
      <c r="B38" s="173" t="s">
        <v>463</v>
      </c>
      <c r="C38" s="115"/>
      <c r="D38" s="116"/>
      <c r="E38" s="113"/>
      <c r="F38" s="113"/>
      <c r="G38" s="113"/>
      <c r="H38" s="113"/>
      <c r="I38" s="14"/>
      <c r="J38" s="14" t="s">
        <v>32</v>
      </c>
      <c r="K38" s="14"/>
      <c r="L38" s="14"/>
      <c r="M38" s="165"/>
      <c r="N38" s="164"/>
      <c r="O38" s="115">
        <v>2</v>
      </c>
      <c r="P38" s="116"/>
      <c r="Q38" s="14"/>
      <c r="R38" s="22"/>
      <c r="S38" s="115">
        <v>3</v>
      </c>
      <c r="T38" s="55" t="s">
        <v>83</v>
      </c>
      <c r="U38" s="37" t="s">
        <v>47</v>
      </c>
      <c r="V38" s="124" t="str">
        <f>A13</f>
        <v>ktanbevkta17ea</v>
      </c>
      <c r="W38" s="125" t="str">
        <f>B13</f>
        <v>Bevezetés a környezettudományba</v>
      </c>
      <c r="X38" s="39"/>
      <c r="Y38" s="126"/>
      <c r="Z38" s="127"/>
      <c r="AA38" s="39"/>
      <c r="AB38" s="38"/>
      <c r="AC38" s="56"/>
      <c r="AD38" s="238" t="s">
        <v>398</v>
      </c>
      <c r="AE38" s="254" t="s">
        <v>464</v>
      </c>
    </row>
    <row r="39" spans="1:31" s="6" customFormat="1" ht="12.75">
      <c r="A39" s="173" t="s">
        <v>465</v>
      </c>
      <c r="B39" s="173" t="s">
        <v>466</v>
      </c>
      <c r="C39" s="115"/>
      <c r="D39" s="116"/>
      <c r="E39" s="113"/>
      <c r="F39" s="113"/>
      <c r="G39" s="113"/>
      <c r="H39" s="113" t="s">
        <v>32</v>
      </c>
      <c r="I39" s="14"/>
      <c r="J39" s="14"/>
      <c r="K39" s="14"/>
      <c r="L39" s="14"/>
      <c r="M39" s="165"/>
      <c r="N39" s="164"/>
      <c r="O39" s="115"/>
      <c r="P39" s="116">
        <v>1</v>
      </c>
      <c r="Q39" s="14"/>
      <c r="R39" s="22"/>
      <c r="S39" s="115">
        <v>1</v>
      </c>
      <c r="T39" s="55" t="s">
        <v>82</v>
      </c>
      <c r="U39" s="36" t="s">
        <v>33</v>
      </c>
      <c r="V39" s="130" t="str">
        <f>'Biológiatanár közös rész'!A43</f>
        <v>terepob18to</v>
      </c>
      <c r="W39" s="135" t="str">
        <f>'Biológiatanár közös rész'!B43</f>
        <v>Állat- és növényismeret évközi terepgyakorlat (őszi – 6 napos)</v>
      </c>
      <c r="X39" s="36" t="s">
        <v>33</v>
      </c>
      <c r="Y39" s="130" t="str">
        <f>A21</f>
        <v>ktangeol1g17ea</v>
      </c>
      <c r="Z39" s="135" t="str">
        <f>B21</f>
        <v>Geológiai alapok 1. </v>
      </c>
      <c r="AA39" s="109"/>
      <c r="AB39" s="38"/>
      <c r="AC39" s="56"/>
      <c r="AD39" s="238" t="s">
        <v>440</v>
      </c>
      <c r="AE39" s="254" t="s">
        <v>467</v>
      </c>
    </row>
    <row r="40" spans="1:31" s="6" customFormat="1" ht="12.75">
      <c r="A40" s="173" t="s">
        <v>468</v>
      </c>
      <c r="B40" s="173" t="s">
        <v>469</v>
      </c>
      <c r="C40" s="115"/>
      <c r="D40" s="116"/>
      <c r="E40" s="113"/>
      <c r="F40" s="113"/>
      <c r="G40" s="113"/>
      <c r="H40" s="113"/>
      <c r="I40" s="14"/>
      <c r="J40" s="14" t="s">
        <v>32</v>
      </c>
      <c r="K40" s="14"/>
      <c r="L40" s="14"/>
      <c r="M40" s="165"/>
      <c r="N40" s="164"/>
      <c r="O40" s="115"/>
      <c r="P40" s="116">
        <v>1</v>
      </c>
      <c r="Q40" s="14"/>
      <c r="R40" s="22"/>
      <c r="S40" s="115">
        <v>1</v>
      </c>
      <c r="T40" s="55" t="s">
        <v>82</v>
      </c>
      <c r="U40" s="36"/>
      <c r="V40" s="130"/>
      <c r="W40" s="135"/>
      <c r="X40" s="39"/>
      <c r="Y40" s="126"/>
      <c r="Z40" s="127"/>
      <c r="AA40" s="39"/>
      <c r="AB40" s="38"/>
      <c r="AC40" s="56"/>
      <c r="AD40" s="238" t="s">
        <v>440</v>
      </c>
      <c r="AE40" s="254" t="s">
        <v>470</v>
      </c>
    </row>
    <row r="41" spans="1:31" s="6" customFormat="1" ht="12.75">
      <c r="A41" s="173" t="s">
        <v>471</v>
      </c>
      <c r="B41" s="173" t="s">
        <v>472</v>
      </c>
      <c r="C41" s="112"/>
      <c r="D41" s="113"/>
      <c r="E41" s="113"/>
      <c r="F41" s="113"/>
      <c r="G41" s="14" t="s">
        <v>32</v>
      </c>
      <c r="H41" s="14"/>
      <c r="I41" s="14"/>
      <c r="J41" s="14"/>
      <c r="K41" s="14"/>
      <c r="L41" s="14"/>
      <c r="M41" s="165"/>
      <c r="N41" s="164"/>
      <c r="O41" s="115">
        <v>2</v>
      </c>
      <c r="P41" s="116"/>
      <c r="Q41" s="14"/>
      <c r="R41" s="22"/>
      <c r="S41" s="21">
        <v>2</v>
      </c>
      <c r="T41" s="55" t="s">
        <v>83</v>
      </c>
      <c r="U41" s="60"/>
      <c r="V41" s="131"/>
      <c r="W41" s="136"/>
      <c r="X41" s="59"/>
      <c r="Y41" s="73"/>
      <c r="Z41" s="145"/>
      <c r="AA41" s="59"/>
      <c r="AB41" s="45"/>
      <c r="AC41" s="64"/>
      <c r="AD41" s="238" t="s">
        <v>440</v>
      </c>
      <c r="AE41" s="24" t="s">
        <v>473</v>
      </c>
    </row>
    <row r="42" spans="1:31" s="6" customFormat="1" ht="12.75">
      <c r="A42" s="244" t="s">
        <v>474</v>
      </c>
      <c r="B42" s="257" t="s">
        <v>475</v>
      </c>
      <c r="C42" s="112"/>
      <c r="D42" s="113"/>
      <c r="E42" s="113"/>
      <c r="F42" s="113"/>
      <c r="G42" s="113"/>
      <c r="H42" s="113"/>
      <c r="I42" s="14"/>
      <c r="J42" s="14" t="s">
        <v>32</v>
      </c>
      <c r="K42" s="14"/>
      <c r="L42" s="14"/>
      <c r="M42" s="165"/>
      <c r="N42" s="164"/>
      <c r="O42" s="21"/>
      <c r="P42" s="116">
        <v>2</v>
      </c>
      <c r="Q42" s="14"/>
      <c r="R42" s="22"/>
      <c r="S42" s="21">
        <v>3</v>
      </c>
      <c r="T42" s="55" t="s">
        <v>82</v>
      </c>
      <c r="U42" s="62"/>
      <c r="V42" s="103"/>
      <c r="W42" s="166"/>
      <c r="X42" s="59"/>
      <c r="Y42" s="73"/>
      <c r="Z42" s="145"/>
      <c r="AA42" s="59"/>
      <c r="AB42" s="45"/>
      <c r="AC42" s="64"/>
      <c r="AD42" s="238" t="s">
        <v>440</v>
      </c>
      <c r="AE42" s="110" t="s">
        <v>476</v>
      </c>
    </row>
    <row r="43" spans="1:31" s="6" customFormat="1" ht="12.75">
      <c r="A43" s="173" t="s">
        <v>477</v>
      </c>
      <c r="B43" s="173" t="s">
        <v>478</v>
      </c>
      <c r="C43" s="112"/>
      <c r="D43" s="113"/>
      <c r="E43" s="113"/>
      <c r="F43" s="113"/>
      <c r="G43" s="113"/>
      <c r="H43" s="14"/>
      <c r="I43" s="14"/>
      <c r="J43" s="14" t="s">
        <v>32</v>
      </c>
      <c r="K43" s="14"/>
      <c r="L43" s="14"/>
      <c r="M43" s="165"/>
      <c r="N43" s="164"/>
      <c r="O43" s="21"/>
      <c r="P43" s="116">
        <v>2</v>
      </c>
      <c r="Q43" s="14"/>
      <c r="R43" s="22"/>
      <c r="S43" s="115">
        <v>2</v>
      </c>
      <c r="T43" s="55" t="s">
        <v>82</v>
      </c>
      <c r="U43" s="65" t="s">
        <v>47</v>
      </c>
      <c r="V43" s="162" t="str">
        <f>A41</f>
        <v>aa5t1060</v>
      </c>
      <c r="W43" s="163" t="str">
        <f>B41</f>
        <v>Regionális természetismeret 1</v>
      </c>
      <c r="X43" s="59"/>
      <c r="Y43" s="73"/>
      <c r="Z43" s="145"/>
      <c r="AA43" s="59"/>
      <c r="AB43" s="45"/>
      <c r="AC43" s="64"/>
      <c r="AD43" s="103" t="s">
        <v>440</v>
      </c>
      <c r="AE43" s="161" t="s">
        <v>479</v>
      </c>
    </row>
    <row r="44" spans="1:31" s="6" customFormat="1" ht="12.75">
      <c r="A44" s="278" t="s">
        <v>557</v>
      </c>
      <c r="B44" s="2" t="s">
        <v>558</v>
      </c>
      <c r="C44" s="21"/>
      <c r="D44" s="14" t="s">
        <v>32</v>
      </c>
      <c r="E44" s="14"/>
      <c r="F44" s="14"/>
      <c r="G44" s="14"/>
      <c r="H44" s="22"/>
      <c r="I44" s="14"/>
      <c r="J44" s="14"/>
      <c r="K44" s="14"/>
      <c r="L44" s="22"/>
      <c r="M44" s="14"/>
      <c r="N44" s="279"/>
      <c r="O44" s="280"/>
      <c r="P44" s="14">
        <v>2</v>
      </c>
      <c r="Q44" s="281"/>
      <c r="R44" s="282"/>
      <c r="S44" s="283">
        <v>3</v>
      </c>
      <c r="T44" s="55" t="s">
        <v>82</v>
      </c>
      <c r="U44" s="280"/>
      <c r="V44" s="14"/>
      <c r="W44" s="35"/>
      <c r="X44" s="62"/>
      <c r="Y44" s="103"/>
      <c r="Z44" s="166"/>
      <c r="AA44" s="62"/>
      <c r="AB44" s="44"/>
      <c r="AC44" s="63"/>
      <c r="AD44" s="35" t="s">
        <v>559</v>
      </c>
      <c r="AE44" s="2" t="s">
        <v>560</v>
      </c>
    </row>
    <row r="45" spans="1:31" s="6" customFormat="1" ht="12.75">
      <c r="A45" s="173" t="s">
        <v>501</v>
      </c>
      <c r="B45" s="266" t="s">
        <v>502</v>
      </c>
      <c r="C45" s="21"/>
      <c r="D45" s="14" t="s">
        <v>32</v>
      </c>
      <c r="E45" s="14"/>
      <c r="F45" s="14"/>
      <c r="G45" s="14"/>
      <c r="H45" s="14"/>
      <c r="I45" s="14"/>
      <c r="J45" s="14"/>
      <c r="K45" s="14"/>
      <c r="L45" s="14"/>
      <c r="M45" s="165"/>
      <c r="N45" s="164"/>
      <c r="O45" s="21">
        <v>2</v>
      </c>
      <c r="P45" s="14"/>
      <c r="Q45" s="14"/>
      <c r="R45" s="22"/>
      <c r="S45" s="21">
        <v>2</v>
      </c>
      <c r="T45" s="55" t="s">
        <v>83</v>
      </c>
      <c r="U45" s="65"/>
      <c r="V45" s="162"/>
      <c r="W45" s="163"/>
      <c r="X45" s="59"/>
      <c r="Y45" s="73"/>
      <c r="Z45" s="145"/>
      <c r="AA45" s="59"/>
      <c r="AB45" s="45"/>
      <c r="AC45" s="64"/>
      <c r="AD45" s="103" t="s">
        <v>440</v>
      </c>
      <c r="AE45" s="161" t="s">
        <v>553</v>
      </c>
    </row>
    <row r="46" spans="1:31" s="6" customFormat="1" ht="12.75">
      <c r="A46" s="173" t="s">
        <v>503</v>
      </c>
      <c r="B46" s="266" t="s">
        <v>504</v>
      </c>
      <c r="C46" s="21"/>
      <c r="D46" s="14"/>
      <c r="E46" s="14"/>
      <c r="F46" s="14"/>
      <c r="G46" s="14"/>
      <c r="H46" s="14" t="s">
        <v>32</v>
      </c>
      <c r="I46" s="14"/>
      <c r="J46" s="14"/>
      <c r="K46" s="14"/>
      <c r="L46" s="14"/>
      <c r="M46" s="165"/>
      <c r="N46" s="164"/>
      <c r="O46" s="21"/>
      <c r="P46" s="14">
        <v>2</v>
      </c>
      <c r="Q46" s="14"/>
      <c r="R46" s="22"/>
      <c r="S46" s="21">
        <v>2</v>
      </c>
      <c r="T46" s="55" t="s">
        <v>82</v>
      </c>
      <c r="U46" s="20" t="s">
        <v>33</v>
      </c>
      <c r="V46" s="129" t="str">
        <f>A27</f>
        <v>gx5t1002</v>
      </c>
      <c r="W46" s="134" t="str">
        <f>B27</f>
        <v>Ásványtan</v>
      </c>
      <c r="X46" s="59"/>
      <c r="Y46" s="73"/>
      <c r="Z46" s="145"/>
      <c r="AA46" s="59"/>
      <c r="AB46" s="45"/>
      <c r="AC46" s="64"/>
      <c r="AD46" s="103" t="s">
        <v>44</v>
      </c>
      <c r="AE46" s="161" t="s">
        <v>539</v>
      </c>
    </row>
    <row r="47" spans="1:31" s="6" customFormat="1" ht="12.75">
      <c r="A47" s="102" t="s">
        <v>515</v>
      </c>
      <c r="B47" s="238" t="s">
        <v>516</v>
      </c>
      <c r="C47" s="21"/>
      <c r="D47" s="14"/>
      <c r="E47" s="14"/>
      <c r="F47" s="14" t="s">
        <v>32</v>
      </c>
      <c r="G47" s="14"/>
      <c r="H47" s="14"/>
      <c r="I47" s="14"/>
      <c r="J47" s="14"/>
      <c r="K47" s="14"/>
      <c r="L47" s="14"/>
      <c r="M47" s="165"/>
      <c r="N47" s="164"/>
      <c r="O47" s="21">
        <v>2</v>
      </c>
      <c r="P47" s="14"/>
      <c r="Q47" s="14"/>
      <c r="R47" s="22"/>
      <c r="S47" s="21">
        <v>3</v>
      </c>
      <c r="T47" s="55" t="s">
        <v>227</v>
      </c>
      <c r="U47" s="65"/>
      <c r="V47" s="162"/>
      <c r="W47" s="163"/>
      <c r="X47" s="59"/>
      <c r="Y47" s="73"/>
      <c r="Z47" s="145"/>
      <c r="AA47" s="59"/>
      <c r="AB47" s="45"/>
      <c r="AC47" s="64"/>
      <c r="AD47" s="103" t="s">
        <v>541</v>
      </c>
      <c r="AE47" s="161" t="s">
        <v>540</v>
      </c>
    </row>
    <row r="48" spans="1:31" s="6" customFormat="1" ht="12.75">
      <c r="A48" s="102" t="s">
        <v>517</v>
      </c>
      <c r="B48" s="238" t="s">
        <v>518</v>
      </c>
      <c r="C48" s="21"/>
      <c r="D48" s="14"/>
      <c r="E48" s="14"/>
      <c r="F48" s="14"/>
      <c r="G48" s="14"/>
      <c r="H48" s="14" t="s">
        <v>32</v>
      </c>
      <c r="I48" s="14"/>
      <c r="J48" s="14"/>
      <c r="K48" s="14"/>
      <c r="L48" s="14"/>
      <c r="M48" s="165"/>
      <c r="N48" s="164"/>
      <c r="O48" s="21">
        <v>2</v>
      </c>
      <c r="P48" s="14"/>
      <c r="Q48" s="14"/>
      <c r="R48" s="22"/>
      <c r="S48" s="21">
        <v>2</v>
      </c>
      <c r="T48" s="55" t="s">
        <v>227</v>
      </c>
      <c r="U48" s="65"/>
      <c r="V48" s="162"/>
      <c r="W48" s="163"/>
      <c r="X48" s="59"/>
      <c r="Y48" s="73"/>
      <c r="Z48" s="145"/>
      <c r="AA48" s="59"/>
      <c r="AB48" s="45"/>
      <c r="AC48" s="64"/>
      <c r="AD48" s="103" t="s">
        <v>542</v>
      </c>
      <c r="AE48" s="161" t="s">
        <v>543</v>
      </c>
    </row>
    <row r="49" spans="1:31" s="6" customFormat="1" ht="12.75">
      <c r="A49" s="173" t="s">
        <v>505</v>
      </c>
      <c r="B49" s="266" t="s">
        <v>506</v>
      </c>
      <c r="C49" s="21"/>
      <c r="D49" s="14"/>
      <c r="E49" s="14"/>
      <c r="F49" s="14"/>
      <c r="G49" s="14"/>
      <c r="H49" s="14"/>
      <c r="I49" s="14"/>
      <c r="J49" s="14" t="s">
        <v>32</v>
      </c>
      <c r="K49" s="14"/>
      <c r="L49" s="14"/>
      <c r="M49" s="165"/>
      <c r="N49" s="164"/>
      <c r="O49" s="21"/>
      <c r="P49" s="14">
        <v>2</v>
      </c>
      <c r="Q49" s="14"/>
      <c r="R49" s="22"/>
      <c r="S49" s="21">
        <v>2</v>
      </c>
      <c r="T49" s="55" t="s">
        <v>82</v>
      </c>
      <c r="U49" s="65"/>
      <c r="V49" s="162"/>
      <c r="W49" s="163"/>
      <c r="X49" s="59"/>
      <c r="Y49" s="73"/>
      <c r="Z49" s="145"/>
      <c r="AA49" s="59"/>
      <c r="AB49" s="45"/>
      <c r="AC49" s="64"/>
      <c r="AD49" s="273" t="s">
        <v>44</v>
      </c>
      <c r="AE49" s="274" t="s">
        <v>554</v>
      </c>
    </row>
    <row r="50" spans="1:32" s="6" customFormat="1" ht="12.75" customHeight="1">
      <c r="A50" s="173" t="s">
        <v>507</v>
      </c>
      <c r="B50" s="266" t="s">
        <v>508</v>
      </c>
      <c r="C50" s="21"/>
      <c r="D50" s="14"/>
      <c r="E50" s="14" t="s">
        <v>32</v>
      </c>
      <c r="F50" s="14"/>
      <c r="G50" s="14"/>
      <c r="H50" s="14"/>
      <c r="I50" s="14"/>
      <c r="J50" s="14"/>
      <c r="K50" s="14"/>
      <c r="L50" s="14"/>
      <c r="M50" s="165"/>
      <c r="N50" s="164"/>
      <c r="O50" s="21"/>
      <c r="P50" s="14">
        <v>2</v>
      </c>
      <c r="Q50" s="14"/>
      <c r="R50" s="22"/>
      <c r="S50" s="21">
        <v>2</v>
      </c>
      <c r="T50" s="55" t="s">
        <v>82</v>
      </c>
      <c r="U50" s="65"/>
      <c r="V50" s="162"/>
      <c r="W50" s="163"/>
      <c r="X50" s="59"/>
      <c r="Y50" s="73"/>
      <c r="Z50" s="145"/>
      <c r="AA50" s="59"/>
      <c r="AB50" s="45"/>
      <c r="AC50" s="64"/>
      <c r="AD50" s="273" t="s">
        <v>444</v>
      </c>
      <c r="AE50" s="274" t="s">
        <v>555</v>
      </c>
      <c r="AF50" s="272"/>
    </row>
    <row r="51" spans="1:31" s="6" customFormat="1" ht="12.75">
      <c r="A51" s="102" t="s">
        <v>511</v>
      </c>
      <c r="B51" s="238" t="s">
        <v>512</v>
      </c>
      <c r="C51" s="21"/>
      <c r="D51" s="14"/>
      <c r="E51" s="14"/>
      <c r="F51" s="14"/>
      <c r="G51" s="14"/>
      <c r="H51" s="14"/>
      <c r="I51" s="14" t="s">
        <v>32</v>
      </c>
      <c r="J51" s="14"/>
      <c r="K51" s="14"/>
      <c r="L51" s="14"/>
      <c r="M51" s="165"/>
      <c r="N51" s="164"/>
      <c r="O51" s="21">
        <v>1</v>
      </c>
      <c r="P51" s="14"/>
      <c r="Q51" s="14"/>
      <c r="R51" s="22"/>
      <c r="S51" s="21">
        <v>1</v>
      </c>
      <c r="T51" s="55" t="s">
        <v>83</v>
      </c>
      <c r="U51" s="65" t="s">
        <v>47</v>
      </c>
      <c r="V51" s="162" t="str">
        <f>A19</f>
        <v>ktanbevfi2f17ea</v>
      </c>
      <c r="W51" s="163" t="str">
        <f>B19</f>
        <v>Bevezetés a fizikába 2 előadás</v>
      </c>
      <c r="X51" s="59"/>
      <c r="Y51" s="73"/>
      <c r="Z51" s="145"/>
      <c r="AA51" s="59"/>
      <c r="AB51" s="45"/>
      <c r="AC51" s="64"/>
      <c r="AD51" s="103" t="s">
        <v>545</v>
      </c>
      <c r="AE51" s="161" t="s">
        <v>544</v>
      </c>
    </row>
    <row r="52" spans="1:31" s="6" customFormat="1" ht="12.75">
      <c r="A52" s="102" t="s">
        <v>513</v>
      </c>
      <c r="B52" s="238" t="s">
        <v>514</v>
      </c>
      <c r="C52" s="21"/>
      <c r="D52" s="14"/>
      <c r="E52" s="14"/>
      <c r="F52" s="14"/>
      <c r="G52" s="14"/>
      <c r="H52" s="14"/>
      <c r="I52" s="14" t="s">
        <v>32</v>
      </c>
      <c r="J52" s="14"/>
      <c r="K52" s="14"/>
      <c r="L52" s="14"/>
      <c r="M52" s="165"/>
      <c r="N52" s="164"/>
      <c r="O52" s="21"/>
      <c r="P52" s="14"/>
      <c r="Q52" s="14">
        <v>2</v>
      </c>
      <c r="R52" s="22"/>
      <c r="S52" s="21">
        <v>3</v>
      </c>
      <c r="T52" s="55" t="s">
        <v>82</v>
      </c>
      <c r="U52" s="65"/>
      <c r="V52" s="162"/>
      <c r="W52" s="163"/>
      <c r="X52" s="59"/>
      <c r="Y52" s="73"/>
      <c r="Z52" s="145"/>
      <c r="AA52" s="59"/>
      <c r="AB52" s="45"/>
      <c r="AC52" s="64"/>
      <c r="AD52" s="103" t="s">
        <v>413</v>
      </c>
      <c r="AE52" s="161" t="s">
        <v>546</v>
      </c>
    </row>
    <row r="53" spans="1:31" s="6" customFormat="1" ht="12.75">
      <c r="A53" s="102" t="s">
        <v>509</v>
      </c>
      <c r="B53" s="238" t="s">
        <v>510</v>
      </c>
      <c r="C53" s="21"/>
      <c r="D53" s="14"/>
      <c r="E53" s="14"/>
      <c r="F53" s="14" t="s">
        <v>32</v>
      </c>
      <c r="G53" s="14"/>
      <c r="H53" s="14"/>
      <c r="I53" s="14"/>
      <c r="J53" s="14"/>
      <c r="K53" s="14"/>
      <c r="L53" s="14"/>
      <c r="M53" s="165"/>
      <c r="N53" s="164"/>
      <c r="O53" s="21">
        <v>2</v>
      </c>
      <c r="P53" s="14"/>
      <c r="Q53" s="14"/>
      <c r="R53" s="22"/>
      <c r="S53" s="21">
        <v>2</v>
      </c>
      <c r="T53" s="55" t="s">
        <v>83</v>
      </c>
      <c r="U53" s="65" t="s">
        <v>47</v>
      </c>
      <c r="V53" s="131" t="str">
        <f>'Biológiatanár közös rész'!A15</f>
        <v>bb5t1200</v>
      </c>
      <c r="W53" s="271" t="str">
        <f>'Biológiatanár közös rész'!B15</f>
        <v>Szerves kémia EA </v>
      </c>
      <c r="X53" s="275"/>
      <c r="Y53" s="276"/>
      <c r="Z53" s="264"/>
      <c r="AA53" s="59"/>
      <c r="AB53" s="45"/>
      <c r="AC53" s="64"/>
      <c r="AD53" s="103" t="s">
        <v>550</v>
      </c>
      <c r="AE53" s="161" t="s">
        <v>549</v>
      </c>
    </row>
    <row r="54" spans="1:31" s="6" customFormat="1" ht="12.75">
      <c r="A54" s="267" t="s">
        <v>521</v>
      </c>
      <c r="B54" s="268" t="s">
        <v>522</v>
      </c>
      <c r="C54" s="21"/>
      <c r="D54" s="14"/>
      <c r="E54" s="14"/>
      <c r="F54" s="14"/>
      <c r="G54" s="14" t="s">
        <v>32</v>
      </c>
      <c r="H54" s="14"/>
      <c r="I54" s="14"/>
      <c r="J54" s="14"/>
      <c r="K54" s="14"/>
      <c r="L54" s="14"/>
      <c r="M54" s="165"/>
      <c r="N54" s="164"/>
      <c r="O54" s="21"/>
      <c r="P54" s="14"/>
      <c r="Q54" s="14">
        <v>3</v>
      </c>
      <c r="R54" s="22"/>
      <c r="S54" s="21">
        <v>5</v>
      </c>
      <c r="T54" s="55" t="s">
        <v>82</v>
      </c>
      <c r="U54" s="263" t="s">
        <v>394</v>
      </c>
      <c r="V54" s="265" t="str">
        <f>A53</f>
        <v>ktantechnk17ea</v>
      </c>
      <c r="W54" s="264" t="s">
        <v>525</v>
      </c>
      <c r="X54" s="59"/>
      <c r="Y54" s="73"/>
      <c r="Z54" s="145"/>
      <c r="AA54" s="59"/>
      <c r="AB54" s="45"/>
      <c r="AC54" s="64"/>
      <c r="AD54" s="103" t="s">
        <v>552</v>
      </c>
      <c r="AE54" s="161" t="s">
        <v>551</v>
      </c>
    </row>
    <row r="55" spans="1:31" s="6" customFormat="1" ht="12.75">
      <c r="A55" s="102" t="s">
        <v>523</v>
      </c>
      <c r="B55" s="173" t="s">
        <v>524</v>
      </c>
      <c r="C55" s="21"/>
      <c r="D55" s="14"/>
      <c r="E55" s="14" t="s">
        <v>32</v>
      </c>
      <c r="F55" s="14"/>
      <c r="G55" s="14"/>
      <c r="H55" s="14"/>
      <c r="I55" s="14"/>
      <c r="J55" s="14"/>
      <c r="K55" s="14"/>
      <c r="L55" s="14"/>
      <c r="M55" s="165"/>
      <c r="N55" s="164"/>
      <c r="O55" s="21"/>
      <c r="P55" s="14">
        <v>1</v>
      </c>
      <c r="Q55" s="14"/>
      <c r="R55" s="22"/>
      <c r="S55" s="21">
        <v>1</v>
      </c>
      <c r="T55" s="55" t="s">
        <v>82</v>
      </c>
      <c r="U55" s="65"/>
      <c r="V55" s="162"/>
      <c r="W55" s="163"/>
      <c r="X55" s="59"/>
      <c r="Y55" s="73"/>
      <c r="Z55" s="145"/>
      <c r="AA55" s="59"/>
      <c r="AB55" s="45"/>
      <c r="AC55" s="64"/>
      <c r="AD55" s="103" t="s">
        <v>548</v>
      </c>
      <c r="AE55" s="161" t="s">
        <v>547</v>
      </c>
    </row>
    <row r="56" spans="1:31" s="6" customFormat="1" ht="12.75">
      <c r="A56" s="269" t="s">
        <v>520</v>
      </c>
      <c r="B56" s="18" t="s">
        <v>519</v>
      </c>
      <c r="C56" s="21"/>
      <c r="D56" s="14"/>
      <c r="E56" s="14"/>
      <c r="F56" s="14" t="s">
        <v>32</v>
      </c>
      <c r="G56" s="14"/>
      <c r="H56" s="14"/>
      <c r="I56" s="14"/>
      <c r="J56" s="14"/>
      <c r="K56" s="14"/>
      <c r="L56" s="14"/>
      <c r="M56" s="165"/>
      <c r="N56" s="164"/>
      <c r="O56" s="21">
        <v>2</v>
      </c>
      <c r="P56" s="14"/>
      <c r="Q56" s="14"/>
      <c r="R56" s="22"/>
      <c r="S56" s="21">
        <v>3</v>
      </c>
      <c r="T56" s="55" t="s">
        <v>83</v>
      </c>
      <c r="U56" s="20"/>
      <c r="V56" s="129"/>
      <c r="W56" s="134"/>
      <c r="X56" s="59"/>
      <c r="Y56" s="73"/>
      <c r="Z56" s="145"/>
      <c r="AA56" s="59"/>
      <c r="AB56" s="45"/>
      <c r="AC56" s="64"/>
      <c r="AD56" s="103" t="s">
        <v>480</v>
      </c>
      <c r="AE56" s="161" t="s">
        <v>481</v>
      </c>
    </row>
    <row r="57" spans="1:31" s="6" customFormat="1" ht="12.75">
      <c r="A57" s="304" t="s">
        <v>34</v>
      </c>
      <c r="B57" s="305"/>
      <c r="C57" s="28">
        <f aca="true" t="shared" si="9" ref="C57:H57">SUMIF(C26:C56,"=x",$O26:$O56)+SUMIF(C26:C56,"=x",$P26:$P56)+SUMIF(C26:C56,"=x",$Q26:$Q56)</f>
        <v>3</v>
      </c>
      <c r="D57" s="29">
        <f t="shared" si="9"/>
        <v>8</v>
      </c>
      <c r="E57" s="29">
        <f t="shared" si="9"/>
        <v>5</v>
      </c>
      <c r="F57" s="29">
        <f t="shared" si="9"/>
        <v>10</v>
      </c>
      <c r="G57" s="29">
        <f t="shared" si="9"/>
        <v>11</v>
      </c>
      <c r="H57" s="29">
        <f t="shared" si="9"/>
        <v>7</v>
      </c>
      <c r="I57" s="29">
        <f aca="true" t="shared" si="10" ref="I57:N57">SUMIF(I26:I40,"=x",$O26:$O40)+SUMIF(I26:I40,"=x",$P26:$P40)+SUMIF(I26:I40,"=x",$Q26:$Q40)</f>
        <v>3</v>
      </c>
      <c r="J57" s="29">
        <f t="shared" si="10"/>
        <v>3</v>
      </c>
      <c r="K57" s="29">
        <f t="shared" si="10"/>
        <v>0</v>
      </c>
      <c r="L57" s="29">
        <f t="shared" si="10"/>
        <v>0</v>
      </c>
      <c r="M57" s="76">
        <f t="shared" si="10"/>
        <v>0</v>
      </c>
      <c r="N57" s="77">
        <f t="shared" si="10"/>
        <v>0</v>
      </c>
      <c r="O57" s="306">
        <f>SUM(C57:N57)</f>
        <v>50</v>
      </c>
      <c r="P57" s="307"/>
      <c r="Q57" s="307"/>
      <c r="R57" s="307"/>
      <c r="S57" s="307"/>
      <c r="T57" s="308"/>
      <c r="U57" s="336"/>
      <c r="V57" s="337"/>
      <c r="W57" s="337"/>
      <c r="X57" s="337"/>
      <c r="Y57" s="337"/>
      <c r="Z57" s="337"/>
      <c r="AA57" s="337"/>
      <c r="AB57" s="337"/>
      <c r="AC57" s="337"/>
      <c r="AD57" s="337"/>
      <c r="AE57" s="338"/>
    </row>
    <row r="58" spans="1:31" s="6" customFormat="1" ht="12.75">
      <c r="A58" s="309" t="s">
        <v>35</v>
      </c>
      <c r="B58" s="310"/>
      <c r="C58" s="31">
        <f aca="true" t="shared" si="11" ref="C58:N58">SUMIF(C26:C56,"=x",$S26:$S56)</f>
        <v>3</v>
      </c>
      <c r="D58" s="32">
        <f t="shared" si="11"/>
        <v>10</v>
      </c>
      <c r="E58" s="32">
        <f t="shared" si="11"/>
        <v>5</v>
      </c>
      <c r="F58" s="32">
        <f t="shared" si="11"/>
        <v>12</v>
      </c>
      <c r="G58" s="32">
        <f t="shared" si="11"/>
        <v>13</v>
      </c>
      <c r="H58" s="32">
        <f t="shared" si="11"/>
        <v>8</v>
      </c>
      <c r="I58" s="32">
        <f t="shared" si="11"/>
        <v>7</v>
      </c>
      <c r="J58" s="32">
        <f t="shared" si="11"/>
        <v>11</v>
      </c>
      <c r="K58" s="32">
        <f t="shared" si="11"/>
        <v>0</v>
      </c>
      <c r="L58" s="32">
        <f t="shared" si="11"/>
        <v>0</v>
      </c>
      <c r="M58" s="78">
        <f t="shared" si="11"/>
        <v>0</v>
      </c>
      <c r="N58" s="78">
        <f t="shared" si="11"/>
        <v>0</v>
      </c>
      <c r="O58" s="311">
        <f>SUM(C58:N58)</f>
        <v>69</v>
      </c>
      <c r="P58" s="312"/>
      <c r="Q58" s="312"/>
      <c r="R58" s="312"/>
      <c r="S58" s="312"/>
      <c r="T58" s="313"/>
      <c r="U58" s="298"/>
      <c r="V58" s="299"/>
      <c r="W58" s="299"/>
      <c r="X58" s="299"/>
      <c r="Y58" s="299"/>
      <c r="Z58" s="299"/>
      <c r="AA58" s="299"/>
      <c r="AB58" s="299"/>
      <c r="AC58" s="299"/>
      <c r="AD58" s="299"/>
      <c r="AE58" s="300"/>
    </row>
    <row r="59" spans="1:31" s="6" customFormat="1" ht="12.75">
      <c r="A59" s="320" t="s">
        <v>36</v>
      </c>
      <c r="B59" s="321"/>
      <c r="C59" s="25">
        <f aca="true" t="shared" si="12" ref="C59:N59">SUMPRODUCT(--(C26:C56="x"),--($T26:$T56="K(5)"))</f>
        <v>1</v>
      </c>
      <c r="D59" s="26">
        <f t="shared" si="12"/>
        <v>2</v>
      </c>
      <c r="E59" s="26">
        <f t="shared" si="12"/>
        <v>0</v>
      </c>
      <c r="F59" s="26">
        <f t="shared" si="12"/>
        <v>2</v>
      </c>
      <c r="G59" s="26">
        <f t="shared" si="12"/>
        <v>1</v>
      </c>
      <c r="H59" s="26">
        <f t="shared" si="12"/>
        <v>0</v>
      </c>
      <c r="I59" s="26">
        <f t="shared" si="12"/>
        <v>2</v>
      </c>
      <c r="J59" s="26">
        <f t="shared" si="12"/>
        <v>1</v>
      </c>
      <c r="K59" s="26">
        <f t="shared" si="12"/>
        <v>0</v>
      </c>
      <c r="L59" s="26">
        <f t="shared" si="12"/>
        <v>0</v>
      </c>
      <c r="M59" s="80">
        <f t="shared" si="12"/>
        <v>0</v>
      </c>
      <c r="N59" s="81">
        <f t="shared" si="12"/>
        <v>0</v>
      </c>
      <c r="O59" s="322">
        <f>SUM(C59:N59)</f>
        <v>9</v>
      </c>
      <c r="P59" s="323"/>
      <c r="Q59" s="323"/>
      <c r="R59" s="323"/>
      <c r="S59" s="323"/>
      <c r="T59" s="324"/>
      <c r="U59" s="298"/>
      <c r="V59" s="299"/>
      <c r="W59" s="299"/>
      <c r="X59" s="299"/>
      <c r="Y59" s="299"/>
      <c r="Z59" s="299"/>
      <c r="AA59" s="299"/>
      <c r="AB59" s="299"/>
      <c r="AC59" s="299"/>
      <c r="AD59" s="299"/>
      <c r="AE59" s="300"/>
    </row>
    <row r="60" spans="1:31" s="6" customFormat="1" ht="12.75">
      <c r="A60" s="329" t="s">
        <v>482</v>
      </c>
      <c r="B60" s="330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32"/>
      <c r="V60" s="332"/>
      <c r="W60" s="332"/>
      <c r="X60" s="332"/>
      <c r="Y60" s="332"/>
      <c r="Z60" s="332"/>
      <c r="AA60" s="332"/>
      <c r="AB60" s="332"/>
      <c r="AC60" s="332"/>
      <c r="AD60" s="332"/>
      <c r="AE60" s="333"/>
    </row>
    <row r="61" spans="1:31" s="6" customFormat="1" ht="12.75">
      <c r="A61" s="173" t="s">
        <v>483</v>
      </c>
      <c r="B61" s="173" t="s">
        <v>484</v>
      </c>
      <c r="C61" s="20"/>
      <c r="D61" s="12"/>
      <c r="E61" s="12"/>
      <c r="F61" s="12"/>
      <c r="G61" s="14"/>
      <c r="H61" s="12" t="s">
        <v>32</v>
      </c>
      <c r="I61" s="14"/>
      <c r="J61" s="14"/>
      <c r="K61" s="14"/>
      <c r="L61" s="14"/>
      <c r="M61" s="165"/>
      <c r="N61" s="164"/>
      <c r="O61" s="21">
        <v>1</v>
      </c>
      <c r="P61" s="116"/>
      <c r="Q61" s="14"/>
      <c r="R61" s="22"/>
      <c r="S61" s="21">
        <v>1</v>
      </c>
      <c r="T61" s="55" t="s">
        <v>83</v>
      </c>
      <c r="U61" s="59"/>
      <c r="V61" s="73"/>
      <c r="W61" s="145"/>
      <c r="X61" s="59"/>
      <c r="Y61" s="73"/>
      <c r="Z61" s="145"/>
      <c r="AA61" s="59"/>
      <c r="AB61" s="45"/>
      <c r="AC61" s="64"/>
      <c r="AD61" s="110" t="s">
        <v>440</v>
      </c>
      <c r="AE61" s="110" t="s">
        <v>485</v>
      </c>
    </row>
    <row r="62" spans="1:31" s="6" customFormat="1" ht="12.75">
      <c r="A62" s="173" t="s">
        <v>486</v>
      </c>
      <c r="B62" s="173" t="s">
        <v>487</v>
      </c>
      <c r="C62" s="20"/>
      <c r="D62" s="12"/>
      <c r="E62" s="12"/>
      <c r="F62" s="12"/>
      <c r="G62" s="12"/>
      <c r="H62" s="12" t="s">
        <v>32</v>
      </c>
      <c r="I62" s="14"/>
      <c r="J62" s="14"/>
      <c r="K62" s="14"/>
      <c r="L62" s="14"/>
      <c r="M62" s="165"/>
      <c r="N62" s="164"/>
      <c r="O62" s="115"/>
      <c r="P62" s="116">
        <v>3</v>
      </c>
      <c r="Q62" s="14"/>
      <c r="R62" s="22"/>
      <c r="S62" s="115">
        <v>3</v>
      </c>
      <c r="T62" s="55" t="s">
        <v>82</v>
      </c>
      <c r="U62" s="59"/>
      <c r="V62" s="73"/>
      <c r="W62" s="145"/>
      <c r="X62" s="59"/>
      <c r="Y62" s="73"/>
      <c r="Z62" s="145"/>
      <c r="AA62" s="59"/>
      <c r="AB62" s="45"/>
      <c r="AC62" s="64"/>
      <c r="AD62" s="110" t="s">
        <v>440</v>
      </c>
      <c r="AE62" s="110" t="s">
        <v>488</v>
      </c>
    </row>
    <row r="63" spans="1:31" s="6" customFormat="1" ht="12.75">
      <c r="A63" s="173" t="s">
        <v>489</v>
      </c>
      <c r="B63" s="173" t="s">
        <v>490</v>
      </c>
      <c r="C63" s="20"/>
      <c r="D63" s="12"/>
      <c r="E63" s="12"/>
      <c r="F63" s="12"/>
      <c r="G63" s="12"/>
      <c r="H63" s="12"/>
      <c r="I63" s="14" t="s">
        <v>32</v>
      </c>
      <c r="J63" s="14"/>
      <c r="K63" s="14"/>
      <c r="L63" s="14"/>
      <c r="M63" s="165"/>
      <c r="N63" s="164"/>
      <c r="O63" s="21">
        <v>1</v>
      </c>
      <c r="P63" s="116"/>
      <c r="Q63" s="14"/>
      <c r="R63" s="22"/>
      <c r="S63" s="21">
        <v>1</v>
      </c>
      <c r="T63" s="55" t="s">
        <v>83</v>
      </c>
      <c r="U63" s="20" t="s">
        <v>33</v>
      </c>
      <c r="V63" s="129" t="str">
        <f>A61</f>
        <v>pa5t1001</v>
      </c>
      <c r="W63" s="134" t="str">
        <f>B61</f>
        <v>A természetismeret-környezettan tanítás módszertana 1 ea. (természetismeret)</v>
      </c>
      <c r="X63" s="59"/>
      <c r="Y63" s="73"/>
      <c r="Z63" s="145"/>
      <c r="AA63" s="59"/>
      <c r="AB63" s="45"/>
      <c r="AC63" s="64"/>
      <c r="AD63" s="110" t="s">
        <v>440</v>
      </c>
      <c r="AE63" s="110" t="s">
        <v>491</v>
      </c>
    </row>
    <row r="64" spans="1:31" s="6" customFormat="1" ht="12.75">
      <c r="A64" s="173" t="s">
        <v>492</v>
      </c>
      <c r="B64" s="173" t="s">
        <v>493</v>
      </c>
      <c r="C64" s="20"/>
      <c r="D64" s="12"/>
      <c r="E64" s="12"/>
      <c r="F64" s="12"/>
      <c r="G64" s="12"/>
      <c r="H64" s="12"/>
      <c r="I64" s="14" t="s">
        <v>32</v>
      </c>
      <c r="J64" s="14"/>
      <c r="K64" s="14"/>
      <c r="L64" s="14"/>
      <c r="M64" s="165"/>
      <c r="N64" s="164"/>
      <c r="O64" s="115"/>
      <c r="P64" s="116">
        <v>3</v>
      </c>
      <c r="Q64" s="14"/>
      <c r="R64" s="22"/>
      <c r="S64" s="115">
        <v>3</v>
      </c>
      <c r="T64" s="55" t="s">
        <v>82</v>
      </c>
      <c r="U64" s="20" t="s">
        <v>33</v>
      </c>
      <c r="V64" s="129" t="str">
        <f>A61</f>
        <v>pa5t1001</v>
      </c>
      <c r="W64" s="134" t="str">
        <f>B61</f>
        <v>A természetismeret-környezettan tanítás módszertana 1 ea. (természetismeret)</v>
      </c>
      <c r="X64" s="59"/>
      <c r="Y64" s="73"/>
      <c r="Z64" s="145"/>
      <c r="AA64" s="59"/>
      <c r="AB64" s="45"/>
      <c r="AC64" s="64"/>
      <c r="AD64" s="110" t="s">
        <v>440</v>
      </c>
      <c r="AE64" s="145" t="s">
        <v>494</v>
      </c>
    </row>
    <row r="65" spans="1:31" s="6" customFormat="1" ht="12.75">
      <c r="A65" s="304" t="s">
        <v>34</v>
      </c>
      <c r="B65" s="305"/>
      <c r="C65" s="28">
        <f aca="true" t="shared" si="13" ref="C65:N65">SUMIF(C61:C64,"=x",$O61:$O64)+SUMIF(C61:C64,"=x",$P61:$P64)+SUMIF(C61:C64,"=x",$Q61:$Q64)</f>
        <v>0</v>
      </c>
      <c r="D65" s="29">
        <f t="shared" si="13"/>
        <v>0</v>
      </c>
      <c r="E65" s="29">
        <f t="shared" si="13"/>
        <v>0</v>
      </c>
      <c r="F65" s="29">
        <f t="shared" si="13"/>
        <v>0</v>
      </c>
      <c r="G65" s="29">
        <f t="shared" si="13"/>
        <v>0</v>
      </c>
      <c r="H65" s="29">
        <f t="shared" si="13"/>
        <v>4</v>
      </c>
      <c r="I65" s="29">
        <f t="shared" si="13"/>
        <v>4</v>
      </c>
      <c r="J65" s="29">
        <f t="shared" si="13"/>
        <v>0</v>
      </c>
      <c r="K65" s="29">
        <f t="shared" si="13"/>
        <v>0</v>
      </c>
      <c r="L65" s="29">
        <f t="shared" si="13"/>
        <v>0</v>
      </c>
      <c r="M65" s="76">
        <f t="shared" si="13"/>
        <v>0</v>
      </c>
      <c r="N65" s="77">
        <f t="shared" si="13"/>
        <v>0</v>
      </c>
      <c r="O65" s="306">
        <f>SUM(C65:N65)</f>
        <v>8</v>
      </c>
      <c r="P65" s="307"/>
      <c r="Q65" s="307"/>
      <c r="R65" s="307"/>
      <c r="S65" s="307"/>
      <c r="T65" s="308"/>
      <c r="U65" s="336"/>
      <c r="V65" s="337"/>
      <c r="W65" s="337"/>
      <c r="X65" s="337"/>
      <c r="Y65" s="337"/>
      <c r="Z65" s="337"/>
      <c r="AA65" s="337"/>
      <c r="AB65" s="337"/>
      <c r="AC65" s="337"/>
      <c r="AD65" s="337"/>
      <c r="AE65" s="338"/>
    </row>
    <row r="66" spans="1:31" s="6" customFormat="1" ht="12.75">
      <c r="A66" s="309" t="s">
        <v>35</v>
      </c>
      <c r="B66" s="310"/>
      <c r="C66" s="31">
        <f aca="true" t="shared" si="14" ref="C66:N66">SUMIF(C61:C64,"=x",$S61:$S64)</f>
        <v>0</v>
      </c>
      <c r="D66" s="32">
        <f t="shared" si="14"/>
        <v>0</v>
      </c>
      <c r="E66" s="32">
        <f t="shared" si="14"/>
        <v>0</v>
      </c>
      <c r="F66" s="32">
        <f t="shared" si="14"/>
        <v>0</v>
      </c>
      <c r="G66" s="32">
        <f t="shared" si="14"/>
        <v>0</v>
      </c>
      <c r="H66" s="32">
        <f t="shared" si="14"/>
        <v>4</v>
      </c>
      <c r="I66" s="32">
        <f t="shared" si="14"/>
        <v>4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78">
        <f t="shared" si="14"/>
        <v>0</v>
      </c>
      <c r="N66" s="79">
        <f t="shared" si="14"/>
        <v>0</v>
      </c>
      <c r="O66" s="311">
        <f>SUM(C66:N66)</f>
        <v>8</v>
      </c>
      <c r="P66" s="312"/>
      <c r="Q66" s="312"/>
      <c r="R66" s="312"/>
      <c r="S66" s="312"/>
      <c r="T66" s="313"/>
      <c r="U66" s="298"/>
      <c r="V66" s="299"/>
      <c r="W66" s="299"/>
      <c r="X66" s="299"/>
      <c r="Y66" s="299"/>
      <c r="Z66" s="299"/>
      <c r="AA66" s="299"/>
      <c r="AB66" s="299"/>
      <c r="AC66" s="299"/>
      <c r="AD66" s="299"/>
      <c r="AE66" s="300"/>
    </row>
    <row r="67" spans="1:31" s="6" customFormat="1" ht="12.75">
      <c r="A67" s="320" t="s">
        <v>36</v>
      </c>
      <c r="B67" s="321"/>
      <c r="C67" s="25">
        <f aca="true" t="shared" si="15" ref="C67:N67">SUMPRODUCT(--(C61:C64="x"),--($T61:$T64="K(5)"))</f>
        <v>0</v>
      </c>
      <c r="D67" s="26">
        <f t="shared" si="15"/>
        <v>0</v>
      </c>
      <c r="E67" s="26">
        <f t="shared" si="15"/>
        <v>0</v>
      </c>
      <c r="F67" s="26">
        <f t="shared" si="15"/>
        <v>0</v>
      </c>
      <c r="G67" s="26">
        <f t="shared" si="15"/>
        <v>0</v>
      </c>
      <c r="H67" s="26">
        <f t="shared" si="15"/>
        <v>1</v>
      </c>
      <c r="I67" s="26">
        <f t="shared" si="15"/>
        <v>1</v>
      </c>
      <c r="J67" s="26">
        <f t="shared" si="15"/>
        <v>0</v>
      </c>
      <c r="K67" s="26">
        <f t="shared" si="15"/>
        <v>0</v>
      </c>
      <c r="L67" s="26">
        <f t="shared" si="15"/>
        <v>0</v>
      </c>
      <c r="M67" s="80">
        <f t="shared" si="15"/>
        <v>0</v>
      </c>
      <c r="N67" s="81">
        <f t="shared" si="15"/>
        <v>0</v>
      </c>
      <c r="O67" s="322">
        <f>SUM(C67:N67)</f>
        <v>2</v>
      </c>
      <c r="P67" s="323"/>
      <c r="Q67" s="323"/>
      <c r="R67" s="323"/>
      <c r="S67" s="323"/>
      <c r="T67" s="324"/>
      <c r="U67" s="298"/>
      <c r="V67" s="299"/>
      <c r="W67" s="299"/>
      <c r="X67" s="299"/>
      <c r="Y67" s="299"/>
      <c r="Z67" s="299"/>
      <c r="AA67" s="299"/>
      <c r="AB67" s="299"/>
      <c r="AC67" s="299"/>
      <c r="AD67" s="299"/>
      <c r="AE67" s="300"/>
    </row>
    <row r="68" spans="1:31" s="6" customFormat="1" ht="12.75">
      <c r="A68" s="329" t="s">
        <v>38</v>
      </c>
      <c r="B68" s="330"/>
      <c r="C68" s="331"/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2"/>
      <c r="V68" s="332"/>
      <c r="W68" s="332"/>
      <c r="X68" s="332"/>
      <c r="Y68" s="332"/>
      <c r="Z68" s="332"/>
      <c r="AA68" s="332"/>
      <c r="AB68" s="332"/>
      <c r="AC68" s="332"/>
      <c r="AD68" s="332"/>
      <c r="AE68" s="333"/>
    </row>
    <row r="69" spans="1:31" s="6" customFormat="1" ht="12.75">
      <c r="A69" s="73" t="s">
        <v>495</v>
      </c>
      <c r="B69" s="18" t="s">
        <v>39</v>
      </c>
      <c r="C69" s="21"/>
      <c r="D69" s="14"/>
      <c r="E69" s="14"/>
      <c r="F69" s="14"/>
      <c r="G69" s="14"/>
      <c r="H69" s="14"/>
      <c r="I69" s="12"/>
      <c r="J69" s="12" t="s">
        <v>32</v>
      </c>
      <c r="K69" s="96" t="s">
        <v>60</v>
      </c>
      <c r="L69" s="12"/>
      <c r="M69" s="165"/>
      <c r="N69" s="164"/>
      <c r="O69" s="21"/>
      <c r="P69" s="14"/>
      <c r="Q69" s="14"/>
      <c r="R69" s="22"/>
      <c r="S69" s="21">
        <v>2</v>
      </c>
      <c r="T69" s="55" t="s">
        <v>83</v>
      </c>
      <c r="U69" s="65"/>
      <c r="V69" s="43"/>
      <c r="W69" s="61"/>
      <c r="X69" s="60"/>
      <c r="Y69" s="43"/>
      <c r="Z69" s="61"/>
      <c r="AA69" s="60"/>
      <c r="AB69" s="43"/>
      <c r="AC69" s="61"/>
      <c r="AD69" s="110" t="s">
        <v>44</v>
      </c>
      <c r="AE69" s="166" t="s">
        <v>318</v>
      </c>
    </row>
    <row r="70" spans="1:31" s="6" customFormat="1" ht="12.75">
      <c r="A70" s="304" t="s">
        <v>34</v>
      </c>
      <c r="B70" s="305"/>
      <c r="C70" s="258">
        <f aca="true" t="shared" si="16" ref="C70:K70">SUMIF(C69:C69,"=x",$O69:$O69)+SUMIF(C69:C69,"=x",$P69:$P69)+SUMIF(C69:C69,"=x",$Q69:$Q69)</f>
        <v>0</v>
      </c>
      <c r="D70" s="237">
        <f t="shared" si="16"/>
        <v>0</v>
      </c>
      <c r="E70" s="237">
        <f t="shared" si="16"/>
        <v>0</v>
      </c>
      <c r="F70" s="237">
        <f t="shared" si="16"/>
        <v>0</v>
      </c>
      <c r="G70" s="237">
        <f t="shared" si="16"/>
        <v>0</v>
      </c>
      <c r="H70" s="237">
        <f t="shared" si="16"/>
        <v>0</v>
      </c>
      <c r="I70" s="29">
        <f t="shared" si="16"/>
        <v>0</v>
      </c>
      <c r="J70" s="29">
        <f t="shared" si="16"/>
        <v>0</v>
      </c>
      <c r="K70" s="29">
        <f t="shared" si="16"/>
        <v>0</v>
      </c>
      <c r="L70" s="29"/>
      <c r="M70" s="76">
        <f>SUMIF(M69:M69,"=x",$O69:$O69)+SUMIF(M69:M69,"=x",$P69:$P69)+SUMIF(M69:M69,"=x",$Q69:$Q69)</f>
        <v>0</v>
      </c>
      <c r="N70" s="77">
        <f>SUMIF(N69:N69,"=x",$O69:$O69)+SUMIF(N69:N69,"=x",$P69:$P69)+SUMIF(N69:N69,"=x",$Q69:$Q69)</f>
        <v>0</v>
      </c>
      <c r="O70" s="306">
        <f>SUM(C70:N70)</f>
        <v>0</v>
      </c>
      <c r="P70" s="307"/>
      <c r="Q70" s="307"/>
      <c r="R70" s="307"/>
      <c r="S70" s="307"/>
      <c r="T70" s="308"/>
      <c r="U70" s="336"/>
      <c r="V70" s="337"/>
      <c r="W70" s="337"/>
      <c r="X70" s="337"/>
      <c r="Y70" s="337"/>
      <c r="Z70" s="337"/>
      <c r="AA70" s="337"/>
      <c r="AB70" s="337"/>
      <c r="AC70" s="337"/>
      <c r="AD70" s="337"/>
      <c r="AE70" s="338"/>
    </row>
    <row r="71" spans="1:31" s="6" customFormat="1" ht="12.75">
      <c r="A71" s="309" t="s">
        <v>35</v>
      </c>
      <c r="B71" s="310"/>
      <c r="C71" s="259">
        <f aca="true" t="shared" si="17" ref="C71:K71">SUMIF(C69:C69,"=x",$S69:$S69)</f>
        <v>0</v>
      </c>
      <c r="D71" s="174">
        <f t="shared" si="17"/>
        <v>0</v>
      </c>
      <c r="E71" s="174">
        <f t="shared" si="17"/>
        <v>0</v>
      </c>
      <c r="F71" s="174">
        <f t="shared" si="17"/>
        <v>0</v>
      </c>
      <c r="G71" s="174">
        <f t="shared" si="17"/>
        <v>0</v>
      </c>
      <c r="H71" s="174">
        <f t="shared" si="17"/>
        <v>0</v>
      </c>
      <c r="I71" s="32">
        <f t="shared" si="17"/>
        <v>0</v>
      </c>
      <c r="J71" s="32">
        <f t="shared" si="17"/>
        <v>2</v>
      </c>
      <c r="K71" s="32">
        <f t="shared" si="17"/>
        <v>0</v>
      </c>
      <c r="L71" s="32"/>
      <c r="M71" s="78">
        <f>SUMIF(M69:M69,"=x",$S69:$S69)</f>
        <v>0</v>
      </c>
      <c r="N71" s="79">
        <f>SUMIF(N69:N69,"=x",$S69:$S69)</f>
        <v>0</v>
      </c>
      <c r="O71" s="311">
        <f>SUM(C71:N71)</f>
        <v>2</v>
      </c>
      <c r="P71" s="312"/>
      <c r="Q71" s="312"/>
      <c r="R71" s="312"/>
      <c r="S71" s="312"/>
      <c r="T71" s="313"/>
      <c r="U71" s="298"/>
      <c r="V71" s="299"/>
      <c r="W71" s="299"/>
      <c r="X71" s="299"/>
      <c r="Y71" s="299"/>
      <c r="Z71" s="299"/>
      <c r="AA71" s="299"/>
      <c r="AB71" s="299"/>
      <c r="AC71" s="299"/>
      <c r="AD71" s="299"/>
      <c r="AE71" s="300"/>
    </row>
    <row r="72" spans="1:31" s="6" customFormat="1" ht="12.75">
      <c r="A72" s="320" t="s">
        <v>36</v>
      </c>
      <c r="B72" s="321"/>
      <c r="C72" s="260">
        <f aca="true" t="shared" si="18" ref="C72:K72">SUMPRODUCT(--(C69:C69="x"),--($T69:$T69="K"))</f>
        <v>0</v>
      </c>
      <c r="D72" s="261">
        <f t="shared" si="18"/>
        <v>0</v>
      </c>
      <c r="E72" s="261">
        <f t="shared" si="18"/>
        <v>0</v>
      </c>
      <c r="F72" s="261">
        <f t="shared" si="18"/>
        <v>0</v>
      </c>
      <c r="G72" s="261">
        <f t="shared" si="18"/>
        <v>0</v>
      </c>
      <c r="H72" s="261">
        <f t="shared" si="18"/>
        <v>0</v>
      </c>
      <c r="I72" s="26">
        <f t="shared" si="18"/>
        <v>0</v>
      </c>
      <c r="J72" s="26">
        <f t="shared" si="18"/>
        <v>0</v>
      </c>
      <c r="K72" s="26">
        <f t="shared" si="18"/>
        <v>0</v>
      </c>
      <c r="L72" s="26"/>
      <c r="M72" s="80">
        <f>SUMPRODUCT(--(M69:M69="x"),--($T69:$T69="K"))</f>
        <v>0</v>
      </c>
      <c r="N72" s="81">
        <f>SUMPRODUCT(--(N69:N69="x"),--($T69:$T69="K"))</f>
        <v>0</v>
      </c>
      <c r="O72" s="322">
        <f>SUM(C72:N72)</f>
        <v>0</v>
      </c>
      <c r="P72" s="323"/>
      <c r="Q72" s="323"/>
      <c r="R72" s="323"/>
      <c r="S72" s="323"/>
      <c r="T72" s="324"/>
      <c r="U72" s="298"/>
      <c r="V72" s="299"/>
      <c r="W72" s="299"/>
      <c r="X72" s="299"/>
      <c r="Y72" s="299"/>
      <c r="Z72" s="299"/>
      <c r="AA72" s="299"/>
      <c r="AB72" s="299"/>
      <c r="AC72" s="299"/>
      <c r="AD72" s="299"/>
      <c r="AE72" s="300"/>
    </row>
    <row r="73" spans="1:31" s="6" customFormat="1" ht="12.75">
      <c r="A73" s="329" t="s">
        <v>40</v>
      </c>
      <c r="B73" s="330"/>
      <c r="C73" s="331"/>
      <c r="D73" s="331"/>
      <c r="E73" s="331"/>
      <c r="F73" s="331"/>
      <c r="G73" s="331"/>
      <c r="H73" s="331"/>
      <c r="I73" s="331"/>
      <c r="J73" s="331"/>
      <c r="K73" s="331"/>
      <c r="L73" s="331"/>
      <c r="M73" s="331"/>
      <c r="N73" s="331"/>
      <c r="O73" s="331"/>
      <c r="P73" s="331"/>
      <c r="Q73" s="331"/>
      <c r="R73" s="331"/>
      <c r="S73" s="331"/>
      <c r="T73" s="331"/>
      <c r="U73" s="334"/>
      <c r="V73" s="334"/>
      <c r="W73" s="334"/>
      <c r="X73" s="334"/>
      <c r="Y73" s="334"/>
      <c r="Z73" s="334"/>
      <c r="AA73" s="334"/>
      <c r="AB73" s="334"/>
      <c r="AC73" s="334"/>
      <c r="AD73" s="334"/>
      <c r="AE73" s="335"/>
    </row>
    <row r="74" spans="1:31" s="6" customFormat="1" ht="12.75">
      <c r="A74" s="173" t="s">
        <v>496</v>
      </c>
      <c r="B74" s="18" t="s">
        <v>62</v>
      </c>
      <c r="C74" s="21"/>
      <c r="D74" s="14"/>
      <c r="E74" s="14"/>
      <c r="F74" s="14"/>
      <c r="G74" s="14"/>
      <c r="H74" s="14"/>
      <c r="I74" s="12" t="s">
        <v>60</v>
      </c>
      <c r="J74" s="12" t="s">
        <v>32</v>
      </c>
      <c r="K74" s="96" t="s">
        <v>60</v>
      </c>
      <c r="L74" s="12"/>
      <c r="M74" s="165"/>
      <c r="N74" s="164"/>
      <c r="O74" s="21"/>
      <c r="P74" s="14">
        <v>2</v>
      </c>
      <c r="Q74" s="14"/>
      <c r="R74" s="22"/>
      <c r="S74" s="21">
        <v>2</v>
      </c>
      <c r="T74" s="55" t="s">
        <v>82</v>
      </c>
      <c r="U74" s="20"/>
      <c r="V74" s="129"/>
      <c r="W74" s="134"/>
      <c r="X74" s="21"/>
      <c r="Y74" s="14"/>
      <c r="Z74" s="55"/>
      <c r="AA74" s="59"/>
      <c r="AB74" s="45"/>
      <c r="AC74" s="66"/>
      <c r="AD74" s="110" t="s">
        <v>440</v>
      </c>
      <c r="AE74" s="66" t="s">
        <v>497</v>
      </c>
    </row>
    <row r="75" spans="1:31" s="6" customFormat="1" ht="12.75">
      <c r="A75" s="173" t="s">
        <v>498</v>
      </c>
      <c r="B75" s="18" t="s">
        <v>42</v>
      </c>
      <c r="C75" s="21"/>
      <c r="D75" s="14"/>
      <c r="E75" s="14"/>
      <c r="F75" s="14"/>
      <c r="G75" s="14"/>
      <c r="H75" s="14"/>
      <c r="I75" s="12"/>
      <c r="J75" s="12"/>
      <c r="K75" s="12" t="s">
        <v>32</v>
      </c>
      <c r="L75" s="96" t="s">
        <v>60</v>
      </c>
      <c r="M75" s="165"/>
      <c r="N75" s="164"/>
      <c r="O75" s="21"/>
      <c r="P75" s="14">
        <v>1</v>
      </c>
      <c r="Q75" s="14"/>
      <c r="R75" s="22"/>
      <c r="S75" s="21">
        <v>1</v>
      </c>
      <c r="T75" s="55" t="s">
        <v>140</v>
      </c>
      <c r="U75" s="59"/>
      <c r="V75" s="45"/>
      <c r="W75" s="66"/>
      <c r="X75" s="59"/>
      <c r="Y75" s="45"/>
      <c r="Z75" s="66"/>
      <c r="AA75" s="59"/>
      <c r="AB75" s="45"/>
      <c r="AC75" s="66"/>
      <c r="AD75" s="110" t="s">
        <v>440</v>
      </c>
      <c r="AE75" s="66" t="s">
        <v>320</v>
      </c>
    </row>
    <row r="76" spans="1:31" s="6" customFormat="1" ht="12.75">
      <c r="A76" s="173" t="s">
        <v>499</v>
      </c>
      <c r="B76" s="18" t="s">
        <v>41</v>
      </c>
      <c r="C76" s="21"/>
      <c r="D76" s="14"/>
      <c r="E76" s="14"/>
      <c r="F76" s="14"/>
      <c r="G76" s="14"/>
      <c r="H76" s="14"/>
      <c r="I76" s="12"/>
      <c r="J76" s="12"/>
      <c r="K76" s="12"/>
      <c r="L76" s="12" t="s">
        <v>32</v>
      </c>
      <c r="M76" s="104" t="s">
        <v>60</v>
      </c>
      <c r="N76" s="164"/>
      <c r="O76" s="21"/>
      <c r="P76" s="14">
        <v>1</v>
      </c>
      <c r="Q76" s="14"/>
      <c r="R76" s="22"/>
      <c r="S76" s="21">
        <v>1</v>
      </c>
      <c r="T76" s="55" t="s">
        <v>140</v>
      </c>
      <c r="U76" s="20"/>
      <c r="V76" s="12"/>
      <c r="W76" s="66"/>
      <c r="X76" s="59"/>
      <c r="Y76" s="45"/>
      <c r="Z76" s="66"/>
      <c r="AA76" s="59"/>
      <c r="AB76" s="45"/>
      <c r="AC76" s="66"/>
      <c r="AD76" s="110" t="s">
        <v>440</v>
      </c>
      <c r="AE76" s="66" t="s">
        <v>321</v>
      </c>
    </row>
    <row r="77" spans="1:31" s="6" customFormat="1" ht="12.75">
      <c r="A77" s="304" t="s">
        <v>34</v>
      </c>
      <c r="B77" s="305"/>
      <c r="C77" s="258">
        <f aca="true" t="shared" si="19" ref="C77:N77">SUMIF(C74:C76,"=x",$O74:$O76)+SUMIF(C74:C76,"=x",$P74:$P76)+SUMIF(C74:C76,"=x",$Q74:$Q76)</f>
        <v>0</v>
      </c>
      <c r="D77" s="237">
        <f t="shared" si="19"/>
        <v>0</v>
      </c>
      <c r="E77" s="237">
        <f t="shared" si="19"/>
        <v>0</v>
      </c>
      <c r="F77" s="237">
        <f t="shared" si="19"/>
        <v>0</v>
      </c>
      <c r="G77" s="237">
        <f t="shared" si="19"/>
        <v>0</v>
      </c>
      <c r="H77" s="237">
        <f t="shared" si="19"/>
        <v>0</v>
      </c>
      <c r="I77" s="29">
        <f t="shared" si="19"/>
        <v>0</v>
      </c>
      <c r="J77" s="29">
        <f t="shared" si="19"/>
        <v>2</v>
      </c>
      <c r="K77" s="29">
        <f t="shared" si="19"/>
        <v>1</v>
      </c>
      <c r="L77" s="29">
        <f t="shared" si="19"/>
        <v>1</v>
      </c>
      <c r="M77" s="76">
        <f t="shared" si="19"/>
        <v>0</v>
      </c>
      <c r="N77" s="77">
        <f t="shared" si="19"/>
        <v>0</v>
      </c>
      <c r="O77" s="306">
        <f>SUM(C77:N77)</f>
        <v>4</v>
      </c>
      <c r="P77" s="307"/>
      <c r="Q77" s="307"/>
      <c r="R77" s="307"/>
      <c r="S77" s="307"/>
      <c r="T77" s="308"/>
      <c r="U77" s="336"/>
      <c r="V77" s="337"/>
      <c r="W77" s="337"/>
      <c r="X77" s="337"/>
      <c r="Y77" s="337"/>
      <c r="Z77" s="337"/>
      <c r="AA77" s="337"/>
      <c r="AB77" s="337"/>
      <c r="AC77" s="337"/>
      <c r="AD77" s="337"/>
      <c r="AE77" s="338"/>
    </row>
    <row r="78" spans="1:31" s="6" customFormat="1" ht="12.75">
      <c r="A78" s="309" t="s">
        <v>35</v>
      </c>
      <c r="B78" s="310"/>
      <c r="C78" s="259">
        <f aca="true" t="shared" si="20" ref="C78:N78">SUMIF(C74:C76,"=x",$S74:$S76)</f>
        <v>0</v>
      </c>
      <c r="D78" s="174">
        <f t="shared" si="20"/>
        <v>0</v>
      </c>
      <c r="E78" s="174">
        <f t="shared" si="20"/>
        <v>0</v>
      </c>
      <c r="F78" s="174">
        <f t="shared" si="20"/>
        <v>0</v>
      </c>
      <c r="G78" s="174">
        <f t="shared" si="20"/>
        <v>0</v>
      </c>
      <c r="H78" s="174">
        <f t="shared" si="20"/>
        <v>0</v>
      </c>
      <c r="I78" s="32">
        <f t="shared" si="20"/>
        <v>0</v>
      </c>
      <c r="J78" s="32">
        <f t="shared" si="20"/>
        <v>2</v>
      </c>
      <c r="K78" s="32">
        <f t="shared" si="20"/>
        <v>1</v>
      </c>
      <c r="L78" s="32">
        <f t="shared" si="20"/>
        <v>1</v>
      </c>
      <c r="M78" s="78">
        <f t="shared" si="20"/>
        <v>0</v>
      </c>
      <c r="N78" s="79">
        <f t="shared" si="20"/>
        <v>0</v>
      </c>
      <c r="O78" s="311">
        <f>SUM(C78:N78)</f>
        <v>4</v>
      </c>
      <c r="P78" s="312"/>
      <c r="Q78" s="312"/>
      <c r="R78" s="312"/>
      <c r="S78" s="312"/>
      <c r="T78" s="313"/>
      <c r="U78" s="298"/>
      <c r="V78" s="299"/>
      <c r="W78" s="299"/>
      <c r="X78" s="299"/>
      <c r="Y78" s="299"/>
      <c r="Z78" s="299"/>
      <c r="AA78" s="299"/>
      <c r="AB78" s="299"/>
      <c r="AC78" s="299"/>
      <c r="AD78" s="299"/>
      <c r="AE78" s="300"/>
    </row>
    <row r="79" spans="1:31" s="6" customFormat="1" ht="12.75">
      <c r="A79" s="320" t="s">
        <v>36</v>
      </c>
      <c r="B79" s="321"/>
      <c r="C79" s="260">
        <f>SUMPRODUCT(--(C74:C76="x"),--($T74:$T76="K"))</f>
        <v>0</v>
      </c>
      <c r="D79" s="261">
        <f aca="true" t="shared" si="21" ref="D79:N79">SUMPRODUCT(--(D74:D76="x"),--($T74:$T76="K"))</f>
        <v>0</v>
      </c>
      <c r="E79" s="261">
        <f t="shared" si="21"/>
        <v>0</v>
      </c>
      <c r="F79" s="261">
        <f t="shared" si="21"/>
        <v>0</v>
      </c>
      <c r="G79" s="261">
        <f t="shared" si="21"/>
        <v>0</v>
      </c>
      <c r="H79" s="261">
        <f t="shared" si="21"/>
        <v>0</v>
      </c>
      <c r="I79" s="26">
        <f t="shared" si="21"/>
        <v>0</v>
      </c>
      <c r="J79" s="26">
        <f t="shared" si="21"/>
        <v>0</v>
      </c>
      <c r="K79" s="26">
        <f t="shared" si="21"/>
        <v>0</v>
      </c>
      <c r="L79" s="26">
        <f t="shared" si="21"/>
        <v>0</v>
      </c>
      <c r="M79" s="80">
        <f t="shared" si="21"/>
        <v>0</v>
      </c>
      <c r="N79" s="81">
        <f t="shared" si="21"/>
        <v>0</v>
      </c>
      <c r="O79" s="322">
        <f>SUM(C79:N79)</f>
        <v>0</v>
      </c>
      <c r="P79" s="323"/>
      <c r="Q79" s="323"/>
      <c r="R79" s="323"/>
      <c r="S79" s="323"/>
      <c r="T79" s="324"/>
      <c r="U79" s="298"/>
      <c r="V79" s="299"/>
      <c r="W79" s="299"/>
      <c r="X79" s="299"/>
      <c r="Y79" s="299"/>
      <c r="Z79" s="299"/>
      <c r="AA79" s="299"/>
      <c r="AB79" s="299"/>
      <c r="AC79" s="299"/>
      <c r="AD79" s="299"/>
      <c r="AE79" s="300"/>
    </row>
    <row r="80" spans="1:31" s="6" customFormat="1" ht="12.75">
      <c r="A80" s="329" t="s">
        <v>9</v>
      </c>
      <c r="B80" s="330"/>
      <c r="C80" s="331"/>
      <c r="D80" s="331"/>
      <c r="E80" s="331"/>
      <c r="F80" s="331"/>
      <c r="G80" s="331"/>
      <c r="H80" s="331"/>
      <c r="I80" s="331"/>
      <c r="J80" s="331"/>
      <c r="K80" s="331"/>
      <c r="L80" s="331"/>
      <c r="M80" s="331"/>
      <c r="N80" s="331"/>
      <c r="O80" s="331"/>
      <c r="P80" s="331"/>
      <c r="Q80" s="331"/>
      <c r="R80" s="331"/>
      <c r="S80" s="331"/>
      <c r="T80" s="331"/>
      <c r="U80" s="332"/>
      <c r="V80" s="332"/>
      <c r="W80" s="332"/>
      <c r="X80" s="332"/>
      <c r="Y80" s="332"/>
      <c r="Z80" s="332"/>
      <c r="AA80" s="332"/>
      <c r="AB80" s="332"/>
      <c r="AC80" s="332"/>
      <c r="AD80" s="332"/>
      <c r="AE80" s="333"/>
    </row>
    <row r="81" spans="1:31" s="6" customFormat="1" ht="12.75">
      <c r="A81" s="304" t="s">
        <v>34</v>
      </c>
      <c r="B81" s="305"/>
      <c r="C81" s="28">
        <f aca="true" t="shared" si="22" ref="C81:N83">SUMIF($A3:$A80,$A81,C3:C80)</f>
        <v>15</v>
      </c>
      <c r="D81" s="29">
        <f t="shared" si="22"/>
        <v>12</v>
      </c>
      <c r="E81" s="29">
        <f t="shared" si="22"/>
        <v>11</v>
      </c>
      <c r="F81" s="29">
        <f t="shared" si="22"/>
        <v>10</v>
      </c>
      <c r="G81" s="29">
        <f t="shared" si="22"/>
        <v>11</v>
      </c>
      <c r="H81" s="29">
        <f t="shared" si="22"/>
        <v>11</v>
      </c>
      <c r="I81" s="29">
        <f t="shared" si="22"/>
        <v>7</v>
      </c>
      <c r="J81" s="29">
        <f t="shared" si="22"/>
        <v>5</v>
      </c>
      <c r="K81" s="29">
        <f t="shared" si="22"/>
        <v>1</v>
      </c>
      <c r="L81" s="29">
        <f t="shared" si="22"/>
        <v>1</v>
      </c>
      <c r="M81" s="76">
        <f t="shared" si="22"/>
        <v>0</v>
      </c>
      <c r="N81" s="77">
        <f t="shared" si="22"/>
        <v>0</v>
      </c>
      <c r="O81" s="306">
        <f>SUM(C81:N81)</f>
        <v>84</v>
      </c>
      <c r="P81" s="307"/>
      <c r="Q81" s="307"/>
      <c r="R81" s="307"/>
      <c r="S81" s="307"/>
      <c r="T81" s="308"/>
      <c r="U81" s="298"/>
      <c r="V81" s="299"/>
      <c r="W81" s="299"/>
      <c r="X81" s="299"/>
      <c r="Y81" s="299"/>
      <c r="Z81" s="299"/>
      <c r="AA81" s="299"/>
      <c r="AB81" s="299"/>
      <c r="AC81" s="299"/>
      <c r="AD81" s="299"/>
      <c r="AE81" s="300"/>
    </row>
    <row r="82" spans="1:31" s="6" customFormat="1" ht="12.75">
      <c r="A82" s="309" t="s">
        <v>35</v>
      </c>
      <c r="B82" s="310"/>
      <c r="C82" s="31">
        <f t="shared" si="22"/>
        <v>13</v>
      </c>
      <c r="D82" s="32">
        <f t="shared" si="22"/>
        <v>14</v>
      </c>
      <c r="E82" s="32">
        <f t="shared" si="22"/>
        <v>11</v>
      </c>
      <c r="F82" s="32">
        <f t="shared" si="22"/>
        <v>12</v>
      </c>
      <c r="G82" s="32">
        <f t="shared" si="22"/>
        <v>13</v>
      </c>
      <c r="H82" s="32">
        <f t="shared" si="22"/>
        <v>12</v>
      </c>
      <c r="I82" s="32">
        <f t="shared" si="22"/>
        <v>11</v>
      </c>
      <c r="J82" s="32">
        <f t="shared" si="22"/>
        <v>15</v>
      </c>
      <c r="K82" s="32">
        <f t="shared" si="22"/>
        <v>1</v>
      </c>
      <c r="L82" s="32">
        <f t="shared" si="22"/>
        <v>1</v>
      </c>
      <c r="M82" s="78">
        <f t="shared" si="22"/>
        <v>0</v>
      </c>
      <c r="N82" s="79">
        <f t="shared" si="22"/>
        <v>0</v>
      </c>
      <c r="O82" s="311">
        <f>SUM(C82:N82)</f>
        <v>103</v>
      </c>
      <c r="P82" s="312"/>
      <c r="Q82" s="312"/>
      <c r="R82" s="312"/>
      <c r="S82" s="312"/>
      <c r="T82" s="313"/>
      <c r="U82" s="298"/>
      <c r="V82" s="299"/>
      <c r="W82" s="299"/>
      <c r="X82" s="299"/>
      <c r="Y82" s="299"/>
      <c r="Z82" s="299"/>
      <c r="AA82" s="299"/>
      <c r="AB82" s="299"/>
      <c r="AC82" s="299"/>
      <c r="AD82" s="299"/>
      <c r="AE82" s="300"/>
    </row>
    <row r="83" spans="1:31" s="6" customFormat="1" ht="12.75">
      <c r="A83" s="320" t="s">
        <v>36</v>
      </c>
      <c r="B83" s="321"/>
      <c r="C83" s="25">
        <f t="shared" si="22"/>
        <v>3</v>
      </c>
      <c r="D83" s="26">
        <f t="shared" si="22"/>
        <v>3</v>
      </c>
      <c r="E83" s="26">
        <f t="shared" si="22"/>
        <v>2</v>
      </c>
      <c r="F83" s="26">
        <f t="shared" si="22"/>
        <v>2</v>
      </c>
      <c r="G83" s="26">
        <f t="shared" si="22"/>
        <v>1</v>
      </c>
      <c r="H83" s="26">
        <f t="shared" si="22"/>
        <v>1</v>
      </c>
      <c r="I83" s="26">
        <f t="shared" si="22"/>
        <v>3</v>
      </c>
      <c r="J83" s="26">
        <f t="shared" si="22"/>
        <v>1</v>
      </c>
      <c r="K83" s="26">
        <f t="shared" si="22"/>
        <v>0</v>
      </c>
      <c r="L83" s="26">
        <f t="shared" si="22"/>
        <v>0</v>
      </c>
      <c r="M83" s="80">
        <f t="shared" si="22"/>
        <v>0</v>
      </c>
      <c r="N83" s="80">
        <f t="shared" si="22"/>
        <v>0</v>
      </c>
      <c r="O83" s="322">
        <f>SUM(C83:N83)</f>
        <v>16</v>
      </c>
      <c r="P83" s="323"/>
      <c r="Q83" s="323"/>
      <c r="R83" s="323"/>
      <c r="S83" s="323"/>
      <c r="T83" s="324"/>
      <c r="U83" s="298"/>
      <c r="V83" s="299"/>
      <c r="W83" s="299"/>
      <c r="X83" s="299"/>
      <c r="Y83" s="299"/>
      <c r="Z83" s="299"/>
      <c r="AA83" s="299"/>
      <c r="AB83" s="299"/>
      <c r="AC83" s="299"/>
      <c r="AD83" s="299"/>
      <c r="AE83" s="300"/>
    </row>
    <row r="84" spans="1:31" s="6" customFormat="1" ht="13.5" thickBot="1">
      <c r="A84" s="339" t="s">
        <v>43</v>
      </c>
      <c r="B84" s="340"/>
      <c r="C84" s="70">
        <f>14</f>
        <v>14</v>
      </c>
      <c r="D84" s="71">
        <f>13</f>
        <v>13</v>
      </c>
      <c r="E84" s="71">
        <f>12</f>
        <v>12</v>
      </c>
      <c r="F84" s="71">
        <f>11</f>
        <v>11</v>
      </c>
      <c r="G84" s="71">
        <f>11+2</f>
        <v>13</v>
      </c>
      <c r="H84" s="71">
        <f>10+2</f>
        <v>12</v>
      </c>
      <c r="I84" s="71">
        <f>10+2</f>
        <v>12</v>
      </c>
      <c r="J84" s="71">
        <f>10+4</f>
        <v>14</v>
      </c>
      <c r="K84" s="71">
        <f>0+1</f>
        <v>1</v>
      </c>
      <c r="L84" s="71">
        <f>0+1</f>
        <v>1</v>
      </c>
      <c r="M84" s="82"/>
      <c r="N84" s="83"/>
      <c r="O84" s="341">
        <f>SUM(C84:N84)</f>
        <v>103</v>
      </c>
      <c r="P84" s="342"/>
      <c r="Q84" s="342"/>
      <c r="R84" s="342"/>
      <c r="S84" s="342"/>
      <c r="T84" s="343"/>
      <c r="U84" s="346"/>
      <c r="V84" s="347"/>
      <c r="W84" s="347"/>
      <c r="X84" s="347"/>
      <c r="Y84" s="347"/>
      <c r="Z84" s="347"/>
      <c r="AA84" s="347"/>
      <c r="AB84" s="347"/>
      <c r="AC84" s="347"/>
      <c r="AD84" s="347"/>
      <c r="AE84" s="348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15"/>
      <c r="W85" s="15"/>
      <c r="X85" s="3"/>
      <c r="Y85" s="15"/>
      <c r="Z85" s="15"/>
      <c r="AA85" s="3"/>
      <c r="AB85" s="3"/>
      <c r="AC85" s="3"/>
      <c r="AD85" s="3"/>
    </row>
    <row r="86" spans="1:30" s="6" customFormat="1" ht="12.75">
      <c r="A86" s="98" t="s">
        <v>63</v>
      </c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97" t="s">
        <v>64</v>
      </c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98" t="s">
        <v>229</v>
      </c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98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10" t="s">
        <v>28</v>
      </c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15"/>
      <c r="W91" s="15"/>
      <c r="X91" s="3"/>
      <c r="Y91" s="15"/>
      <c r="Z91" s="15"/>
      <c r="AA91" s="3"/>
      <c r="AB91" s="3"/>
      <c r="AC91" s="3"/>
      <c r="AD91" s="3"/>
    </row>
    <row r="92" spans="1:30" s="6" customFormat="1" ht="12.75">
      <c r="A92" s="15" t="s">
        <v>57</v>
      </c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15"/>
      <c r="W92" s="15"/>
      <c r="X92" s="3"/>
      <c r="Y92" s="15"/>
      <c r="Z92" s="15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15"/>
      <c r="W93" s="15"/>
      <c r="X93" s="3"/>
      <c r="Y93" s="15"/>
      <c r="Z93" s="15"/>
      <c r="AA93" s="3"/>
      <c r="AB93" s="3"/>
      <c r="AC93" s="3"/>
      <c r="AD93" s="3"/>
    </row>
    <row r="94" spans="1:30" s="6" customFormat="1" ht="12.75">
      <c r="A94" s="10" t="s">
        <v>5</v>
      </c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15"/>
      <c r="W94" s="15"/>
      <c r="X94" s="3"/>
      <c r="Y94" s="15"/>
      <c r="Z94" s="15"/>
      <c r="AA94" s="3"/>
      <c r="AB94" s="3"/>
      <c r="AC94" s="3"/>
      <c r="AD94" s="3"/>
    </row>
    <row r="95" spans="1:30" s="6" customFormat="1" ht="12.75">
      <c r="A95" s="15" t="s">
        <v>54</v>
      </c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15"/>
      <c r="W95" s="15"/>
      <c r="X95" s="3"/>
      <c r="Y95" s="15"/>
      <c r="Z95" s="15"/>
      <c r="AA95" s="3"/>
      <c r="AB95" s="3"/>
      <c r="AC95" s="3"/>
      <c r="AD95" s="3"/>
    </row>
    <row r="96" spans="1:30" s="6" customFormat="1" ht="12.75">
      <c r="A96" s="15" t="s">
        <v>55</v>
      </c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15"/>
      <c r="W96" s="15"/>
      <c r="X96" s="3"/>
      <c r="Y96" s="15"/>
      <c r="Z96" s="15"/>
      <c r="AA96" s="3"/>
      <c r="AB96" s="3"/>
      <c r="AC96" s="3"/>
      <c r="AD96" s="3"/>
    </row>
    <row r="97" spans="1:30" s="6" customFormat="1" ht="12.75">
      <c r="A97" s="15" t="s">
        <v>500</v>
      </c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15"/>
      <c r="W97" s="15"/>
      <c r="X97" s="3"/>
      <c r="Y97" s="15"/>
      <c r="Z97" s="15"/>
      <c r="AA97" s="3"/>
      <c r="AB97" s="3"/>
      <c r="AC97" s="3"/>
      <c r="AD97" s="3"/>
    </row>
    <row r="98" spans="1:30" s="6" customFormat="1" ht="12.75">
      <c r="A98" s="15" t="s">
        <v>56</v>
      </c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15"/>
      <c r="W98" s="15"/>
      <c r="X98" s="3"/>
      <c r="Y98" s="15"/>
      <c r="Z98" s="15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15"/>
      <c r="W99" s="15"/>
      <c r="X99" s="3"/>
      <c r="Y99" s="15"/>
      <c r="Z99" s="15"/>
      <c r="AA99" s="3"/>
      <c r="AB99" s="3"/>
      <c r="AC99" s="3"/>
      <c r="AD99" s="3"/>
    </row>
    <row r="100" spans="1:30" s="6" customFormat="1" ht="12.75">
      <c r="A100" s="10" t="s">
        <v>6</v>
      </c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15"/>
      <c r="W100" s="15"/>
      <c r="X100" s="3"/>
      <c r="Y100" s="15"/>
      <c r="Z100" s="15"/>
      <c r="AA100" s="3"/>
      <c r="AB100" s="3"/>
      <c r="AC100" s="3"/>
      <c r="AD100" s="3"/>
    </row>
    <row r="101" spans="1:30" s="6" customFormat="1" ht="12.75">
      <c r="A101" s="16" t="s">
        <v>51</v>
      </c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15"/>
      <c r="W101" s="15"/>
      <c r="X101" s="3"/>
      <c r="Y101" s="15"/>
      <c r="Z101" s="15"/>
      <c r="AA101" s="3"/>
      <c r="AB101" s="3"/>
      <c r="AC101" s="3"/>
      <c r="AD101" s="3"/>
    </row>
    <row r="102" spans="1:30" s="6" customFormat="1" ht="12.75">
      <c r="A102" s="17" t="s">
        <v>52</v>
      </c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15"/>
      <c r="W102" s="15"/>
      <c r="X102" s="3"/>
      <c r="Y102" s="15"/>
      <c r="Z102" s="15"/>
      <c r="AA102" s="3"/>
      <c r="AB102" s="3"/>
      <c r="AC102" s="3"/>
      <c r="AD102" s="3"/>
    </row>
    <row r="103" spans="1:30" s="6" customFormat="1" ht="12.75" customHeight="1">
      <c r="A103" s="15" t="s">
        <v>53</v>
      </c>
      <c r="B103" s="1"/>
      <c r="C103" s="349"/>
      <c r="D103" s="349"/>
      <c r="E103" s="349"/>
      <c r="F103" s="349"/>
      <c r="G103" s="349"/>
      <c r="H103" s="349"/>
      <c r="I103" s="349"/>
      <c r="J103" s="349"/>
      <c r="K103" s="349"/>
      <c r="L103" s="349"/>
      <c r="M103" s="349"/>
      <c r="N103" s="349"/>
      <c r="O103" s="349"/>
      <c r="P103" s="349"/>
      <c r="Q103" s="349"/>
      <c r="R103" s="349"/>
      <c r="S103" s="270"/>
      <c r="T103" s="270"/>
      <c r="U103" s="3"/>
      <c r="V103" s="15"/>
      <c r="W103" s="15"/>
      <c r="X103" s="3"/>
      <c r="Y103" s="15"/>
      <c r="Z103" s="15"/>
      <c r="AA103" s="3"/>
      <c r="AB103" s="3"/>
      <c r="AC103" s="3"/>
      <c r="AD103" s="3"/>
    </row>
  </sheetData>
  <sheetProtection/>
  <mergeCells count="110">
    <mergeCell ref="A12:B12"/>
    <mergeCell ref="C12:N12"/>
    <mergeCell ref="O12:T12"/>
    <mergeCell ref="U12:AE12"/>
    <mergeCell ref="A9:B9"/>
    <mergeCell ref="O9:T9"/>
    <mergeCell ref="U9:AE9"/>
    <mergeCell ref="A10:B10"/>
    <mergeCell ref="O10:T10"/>
    <mergeCell ref="U10:AE10"/>
    <mergeCell ref="A6:B6"/>
    <mergeCell ref="C6:N6"/>
    <mergeCell ref="O6:T6"/>
    <mergeCell ref="U6:AE6"/>
    <mergeCell ref="A11:B11"/>
    <mergeCell ref="O11:T11"/>
    <mergeCell ref="U11:AE11"/>
    <mergeCell ref="C103:N103"/>
    <mergeCell ref="O103:R103"/>
    <mergeCell ref="X4:Z5"/>
    <mergeCell ref="AA4:AC5"/>
    <mergeCell ref="AD4:AD5"/>
    <mergeCell ref="AE4:AE5"/>
    <mergeCell ref="O24:T24"/>
    <mergeCell ref="U24:AE24"/>
    <mergeCell ref="A1:T1"/>
    <mergeCell ref="A2:W2"/>
    <mergeCell ref="A3:L3"/>
    <mergeCell ref="A4:A5"/>
    <mergeCell ref="B4:B5"/>
    <mergeCell ref="C4:N4"/>
    <mergeCell ref="O4:R4"/>
    <mergeCell ref="S4:S5"/>
    <mergeCell ref="T4:T5"/>
    <mergeCell ref="U4:W5"/>
    <mergeCell ref="A22:B22"/>
    <mergeCell ref="O22:T22"/>
    <mergeCell ref="U22:AE22"/>
    <mergeCell ref="A23:B23"/>
    <mergeCell ref="O23:T23"/>
    <mergeCell ref="U23:AE23"/>
    <mergeCell ref="A25:B25"/>
    <mergeCell ref="C25:N25"/>
    <mergeCell ref="O25:T25"/>
    <mergeCell ref="U25:AE25"/>
    <mergeCell ref="A24:B24"/>
    <mergeCell ref="A57:B57"/>
    <mergeCell ref="O57:T57"/>
    <mergeCell ref="U57:AE57"/>
    <mergeCell ref="A58:B58"/>
    <mergeCell ref="O58:T58"/>
    <mergeCell ref="U58:AE58"/>
    <mergeCell ref="A59:B59"/>
    <mergeCell ref="O59:T59"/>
    <mergeCell ref="U59:AE59"/>
    <mergeCell ref="A60:B60"/>
    <mergeCell ref="C60:N60"/>
    <mergeCell ref="O60:T60"/>
    <mergeCell ref="U60:AE60"/>
    <mergeCell ref="A65:B65"/>
    <mergeCell ref="O65:T65"/>
    <mergeCell ref="U65:AE65"/>
    <mergeCell ref="A66:B66"/>
    <mergeCell ref="O66:T66"/>
    <mergeCell ref="U66:AE66"/>
    <mergeCell ref="A67:B67"/>
    <mergeCell ref="O67:T67"/>
    <mergeCell ref="U67:AE67"/>
    <mergeCell ref="A68:B68"/>
    <mergeCell ref="C68:N68"/>
    <mergeCell ref="O68:T68"/>
    <mergeCell ref="U68:AE68"/>
    <mergeCell ref="A70:B70"/>
    <mergeCell ref="O70:T70"/>
    <mergeCell ref="U70:AE70"/>
    <mergeCell ref="A71:B71"/>
    <mergeCell ref="O71:T71"/>
    <mergeCell ref="U71:AE71"/>
    <mergeCell ref="A72:B72"/>
    <mergeCell ref="O72:T72"/>
    <mergeCell ref="U72:AE72"/>
    <mergeCell ref="A73:B73"/>
    <mergeCell ref="C73:N73"/>
    <mergeCell ref="O73:T73"/>
    <mergeCell ref="U73:AE73"/>
    <mergeCell ref="A77:B77"/>
    <mergeCell ref="O77:T77"/>
    <mergeCell ref="U77:AE77"/>
    <mergeCell ref="A78:B78"/>
    <mergeCell ref="O78:T78"/>
    <mergeCell ref="U78:AE78"/>
    <mergeCell ref="A79:B79"/>
    <mergeCell ref="O79:T79"/>
    <mergeCell ref="U79:AE79"/>
    <mergeCell ref="A80:B80"/>
    <mergeCell ref="C80:N80"/>
    <mergeCell ref="O80:T80"/>
    <mergeCell ref="U80:AE80"/>
    <mergeCell ref="A81:B81"/>
    <mergeCell ref="O81:T81"/>
    <mergeCell ref="U81:AE81"/>
    <mergeCell ref="A84:B84"/>
    <mergeCell ref="O84:T84"/>
    <mergeCell ref="U84:AE84"/>
    <mergeCell ref="A82:B82"/>
    <mergeCell ref="O82:T82"/>
    <mergeCell ref="U82:AE82"/>
    <mergeCell ref="A83:B83"/>
    <mergeCell ref="O83:T83"/>
    <mergeCell ref="U83:AE83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2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I21" sqref="I21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6.85156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47.57421875" style="1" customWidth="1"/>
    <col min="32" max="16384" width="10.7109375" style="1" customWidth="1"/>
  </cols>
  <sheetData>
    <row r="1" spans="1:30" s="2" customFormat="1" ht="25.5">
      <c r="A1" s="301" t="s">
        <v>561</v>
      </c>
      <c r="B1" s="301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02" t="s">
        <v>67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03" t="s">
        <v>165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13"/>
      <c r="N3" s="13"/>
      <c r="O3" s="13"/>
      <c r="P3" s="13"/>
      <c r="Q3" s="13"/>
      <c r="R3" s="13"/>
      <c r="S3" s="13"/>
      <c r="T3" s="5"/>
      <c r="U3" s="5"/>
      <c r="V3" s="128"/>
      <c r="W3" s="128"/>
      <c r="X3" s="3"/>
      <c r="Y3" s="15"/>
      <c r="Z3" s="15"/>
      <c r="AA3" s="3"/>
      <c r="AB3" s="3"/>
      <c r="AC3" s="3"/>
      <c r="AD3" s="4"/>
    </row>
    <row r="4" spans="1:31" ht="18" customHeight="1" thickTop="1">
      <c r="A4" s="314" t="s">
        <v>1</v>
      </c>
      <c r="B4" s="314" t="s">
        <v>0</v>
      </c>
      <c r="C4" s="318" t="s">
        <v>28</v>
      </c>
      <c r="D4" s="319"/>
      <c r="E4" s="319"/>
      <c r="F4" s="319"/>
      <c r="G4" s="319"/>
      <c r="H4" s="325"/>
      <c r="I4" s="325"/>
      <c r="J4" s="325"/>
      <c r="K4" s="325"/>
      <c r="L4" s="325"/>
      <c r="M4" s="325"/>
      <c r="N4" s="326"/>
      <c r="O4" s="318" t="s">
        <v>29</v>
      </c>
      <c r="P4" s="319"/>
      <c r="Q4" s="319"/>
      <c r="R4" s="319"/>
      <c r="S4" s="327" t="s">
        <v>30</v>
      </c>
      <c r="T4" s="316" t="s">
        <v>31</v>
      </c>
      <c r="U4" s="314" t="s">
        <v>2</v>
      </c>
      <c r="V4" s="314"/>
      <c r="W4" s="314"/>
      <c r="X4" s="314" t="s">
        <v>3</v>
      </c>
      <c r="Y4" s="314"/>
      <c r="Z4" s="314"/>
      <c r="AA4" s="314" t="s">
        <v>8</v>
      </c>
      <c r="AB4" s="314"/>
      <c r="AC4" s="314"/>
      <c r="AD4" s="314" t="s">
        <v>4</v>
      </c>
      <c r="AE4" s="314" t="s">
        <v>287</v>
      </c>
    </row>
    <row r="5" spans="1:31" ht="12.75" customHeight="1">
      <c r="A5" s="315"/>
      <c r="B5" s="315"/>
      <c r="C5" s="89">
        <v>1</v>
      </c>
      <c r="D5" s="90">
        <v>2</v>
      </c>
      <c r="E5" s="90">
        <v>3</v>
      </c>
      <c r="F5" s="90">
        <v>4</v>
      </c>
      <c r="G5" s="90">
        <v>5</v>
      </c>
      <c r="H5" s="90">
        <v>6</v>
      </c>
      <c r="I5" s="53">
        <v>7</v>
      </c>
      <c r="J5" s="53">
        <v>8</v>
      </c>
      <c r="K5" s="53">
        <v>9</v>
      </c>
      <c r="L5" s="53">
        <v>10</v>
      </c>
      <c r="M5" s="53">
        <v>11</v>
      </c>
      <c r="N5" s="91">
        <v>12</v>
      </c>
      <c r="O5" s="52" t="s">
        <v>48</v>
      </c>
      <c r="P5" s="53" t="s">
        <v>47</v>
      </c>
      <c r="Q5" s="53" t="s">
        <v>49</v>
      </c>
      <c r="R5" s="53" t="s">
        <v>50</v>
      </c>
      <c r="S5" s="328"/>
      <c r="T5" s="317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</row>
    <row r="6" spans="1:31" s="6" customFormat="1" ht="12.75">
      <c r="A6" s="329" t="s">
        <v>167</v>
      </c>
      <c r="B6" s="330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5"/>
    </row>
    <row r="7" spans="1:31" s="6" customFormat="1" ht="12.75">
      <c r="A7" s="223" t="s">
        <v>247</v>
      </c>
      <c r="B7" s="109" t="s">
        <v>107</v>
      </c>
      <c r="C7" s="88"/>
      <c r="D7" s="165"/>
      <c r="E7" s="167"/>
      <c r="F7" s="167"/>
      <c r="G7" s="167"/>
      <c r="H7" s="167"/>
      <c r="I7" s="14" t="s">
        <v>32</v>
      </c>
      <c r="J7" s="14"/>
      <c r="K7" s="14"/>
      <c r="L7" s="14"/>
      <c r="M7" s="165"/>
      <c r="N7" s="164"/>
      <c r="O7" s="21">
        <v>2</v>
      </c>
      <c r="P7" s="116"/>
      <c r="Q7" s="14"/>
      <c r="R7" s="22"/>
      <c r="S7" s="21">
        <v>2</v>
      </c>
      <c r="T7" s="55" t="s">
        <v>83</v>
      </c>
      <c r="U7" s="36" t="s">
        <v>33</v>
      </c>
      <c r="V7" s="130" t="str">
        <f>'Biológiatanár közös rész'!A25</f>
        <v>bb5t1400</v>
      </c>
      <c r="W7" s="135" t="str">
        <f>'Biológiatanár közös rész'!B25</f>
        <v>Az ember szervezete EA</v>
      </c>
      <c r="X7" s="39" t="s">
        <v>121</v>
      </c>
      <c r="Y7" s="126" t="str">
        <f>A8</f>
        <v>humbiob18go</v>
      </c>
      <c r="Z7" s="127" t="str">
        <f>B8</f>
        <v>Humánbiológia GY</v>
      </c>
      <c r="AA7" s="39"/>
      <c r="AB7" s="38"/>
      <c r="AC7" s="56"/>
      <c r="AD7" s="118" t="s">
        <v>119</v>
      </c>
      <c r="AE7" s="118" t="s">
        <v>339</v>
      </c>
    </row>
    <row r="8" spans="1:31" s="6" customFormat="1" ht="12.75">
      <c r="A8" s="223" t="s">
        <v>248</v>
      </c>
      <c r="B8" s="109" t="s">
        <v>108</v>
      </c>
      <c r="C8" s="88"/>
      <c r="D8" s="165"/>
      <c r="E8" s="167"/>
      <c r="F8" s="167"/>
      <c r="G8" s="167"/>
      <c r="H8" s="167"/>
      <c r="I8" s="14" t="s">
        <v>32</v>
      </c>
      <c r="J8" s="14"/>
      <c r="K8" s="14"/>
      <c r="L8" s="14"/>
      <c r="M8" s="165"/>
      <c r="N8" s="164"/>
      <c r="O8" s="115"/>
      <c r="P8" s="116">
        <v>2</v>
      </c>
      <c r="Q8" s="14"/>
      <c r="R8" s="22"/>
      <c r="S8" s="115">
        <v>2</v>
      </c>
      <c r="T8" s="55" t="s">
        <v>82</v>
      </c>
      <c r="U8" s="36" t="s">
        <v>33</v>
      </c>
      <c r="V8" s="130" t="str">
        <f>'Biológiatanár közös rész'!A25</f>
        <v>bb5t1400</v>
      </c>
      <c r="W8" s="135" t="str">
        <f>'Biológiatanár közös rész'!B25</f>
        <v>Az ember szervezete EA</v>
      </c>
      <c r="X8" s="39" t="s">
        <v>121</v>
      </c>
      <c r="Y8" s="126" t="str">
        <f>A7</f>
        <v>humbiob18eo</v>
      </c>
      <c r="Z8" s="127" t="str">
        <f>B7</f>
        <v>Humánbiológia EA</v>
      </c>
      <c r="AA8" s="39"/>
      <c r="AB8" s="38"/>
      <c r="AC8" s="56"/>
      <c r="AD8" s="118" t="s">
        <v>119</v>
      </c>
      <c r="AE8" s="118" t="s">
        <v>340</v>
      </c>
    </row>
    <row r="9" spans="1:31" s="6" customFormat="1" ht="12.75">
      <c r="A9" s="223" t="s">
        <v>249</v>
      </c>
      <c r="B9" s="109" t="s">
        <v>128</v>
      </c>
      <c r="C9" s="168"/>
      <c r="D9" s="167"/>
      <c r="E9" s="167"/>
      <c r="F9" s="167"/>
      <c r="G9" s="167"/>
      <c r="H9" s="167"/>
      <c r="I9" s="14"/>
      <c r="J9" s="14" t="s">
        <v>32</v>
      </c>
      <c r="K9" s="14"/>
      <c r="L9" s="14"/>
      <c r="M9" s="165"/>
      <c r="N9" s="164"/>
      <c r="O9" s="115">
        <v>2</v>
      </c>
      <c r="P9" s="116"/>
      <c r="Q9" s="14"/>
      <c r="R9" s="22"/>
      <c r="S9" s="21">
        <v>2</v>
      </c>
      <c r="T9" s="55" t="s">
        <v>83</v>
      </c>
      <c r="U9" s="60"/>
      <c r="V9" s="131"/>
      <c r="W9" s="136"/>
      <c r="X9" s="21"/>
      <c r="Y9" s="132"/>
      <c r="Z9" s="137"/>
      <c r="AA9" s="21"/>
      <c r="AB9" s="14"/>
      <c r="AC9" s="55"/>
      <c r="AD9" s="110" t="s">
        <v>137</v>
      </c>
      <c r="AE9" s="110" t="s">
        <v>297</v>
      </c>
    </row>
    <row r="10" spans="1:31" s="6" customFormat="1" ht="12.75">
      <c r="A10" s="223" t="s">
        <v>250</v>
      </c>
      <c r="B10" s="109" t="s">
        <v>132</v>
      </c>
      <c r="C10" s="168"/>
      <c r="D10" s="167"/>
      <c r="E10" s="167"/>
      <c r="F10" s="167"/>
      <c r="G10" s="167"/>
      <c r="H10" s="167"/>
      <c r="I10" s="14"/>
      <c r="J10" s="14" t="s">
        <v>32</v>
      </c>
      <c r="K10" s="14"/>
      <c r="L10" s="14"/>
      <c r="M10" s="165"/>
      <c r="N10" s="164"/>
      <c r="O10" s="21">
        <v>2</v>
      </c>
      <c r="P10" s="116"/>
      <c r="Q10" s="14"/>
      <c r="R10" s="22"/>
      <c r="S10" s="21">
        <v>2</v>
      </c>
      <c r="T10" s="55" t="s">
        <v>83</v>
      </c>
      <c r="U10" s="21"/>
      <c r="V10" s="132"/>
      <c r="W10" s="137"/>
      <c r="X10" s="21"/>
      <c r="Y10" s="132"/>
      <c r="Z10" s="137"/>
      <c r="AA10" s="21"/>
      <c r="AB10" s="14"/>
      <c r="AC10" s="55"/>
      <c r="AD10" s="35" t="s">
        <v>139</v>
      </c>
      <c r="AE10" s="229" t="s">
        <v>341</v>
      </c>
    </row>
    <row r="11" spans="1:31" s="6" customFormat="1" ht="12.75">
      <c r="A11" s="223" t="s">
        <v>251</v>
      </c>
      <c r="B11" t="s">
        <v>383</v>
      </c>
      <c r="C11" s="168"/>
      <c r="D11" s="167"/>
      <c r="E11" s="167"/>
      <c r="F11" s="167"/>
      <c r="G11" s="167"/>
      <c r="H11" s="167"/>
      <c r="I11" s="14" t="s">
        <v>32</v>
      </c>
      <c r="J11" s="14"/>
      <c r="K11" s="14"/>
      <c r="L11" s="14"/>
      <c r="M11" s="165"/>
      <c r="N11" s="164"/>
      <c r="O11" s="21">
        <v>2</v>
      </c>
      <c r="P11" s="116"/>
      <c r="Q11" s="14"/>
      <c r="R11" s="22"/>
      <c r="S11" s="21">
        <v>2</v>
      </c>
      <c r="T11" s="55" t="s">
        <v>83</v>
      </c>
      <c r="U11" s="20" t="s">
        <v>33</v>
      </c>
      <c r="V11" s="129" t="str">
        <f>'Biológiatanár közös rész'!A29</f>
        <v>bb5t4301</v>
      </c>
      <c r="W11" s="134" t="str">
        <f>'Biológiatanár közös rész'!B29</f>
        <v>A növények szervezete  GY</v>
      </c>
      <c r="X11" s="20" t="s">
        <v>33</v>
      </c>
      <c r="Y11" s="129" t="str">
        <f>'Biológiatanár közös rész'!A45</f>
        <v>bb5t1301</v>
      </c>
      <c r="Z11" s="134" t="str">
        <f>'Biológiatanár közös rész'!B45</f>
        <v>Biokémia és molekuláris biológia I. EA</v>
      </c>
      <c r="AA11" s="59"/>
      <c r="AB11" s="45"/>
      <c r="AC11" s="64"/>
      <c r="AD11" s="161" t="s">
        <v>159</v>
      </c>
      <c r="AE11" s="161" t="s">
        <v>298</v>
      </c>
    </row>
    <row r="12" spans="1:31" s="6" customFormat="1" ht="12.75">
      <c r="A12" s="223" t="s">
        <v>252</v>
      </c>
      <c r="B12" s="102" t="s">
        <v>151</v>
      </c>
      <c r="C12" s="168"/>
      <c r="D12" s="167"/>
      <c r="E12" s="167"/>
      <c r="F12" s="167"/>
      <c r="G12" s="167"/>
      <c r="H12" s="167"/>
      <c r="I12" s="14" t="s">
        <v>32</v>
      </c>
      <c r="J12" s="14"/>
      <c r="K12" s="14"/>
      <c r="L12" s="14"/>
      <c r="M12" s="165"/>
      <c r="N12" s="164"/>
      <c r="O12" s="21">
        <v>2</v>
      </c>
      <c r="P12" s="116"/>
      <c r="Q12" s="14"/>
      <c r="R12" s="22"/>
      <c r="S12" s="21">
        <v>2</v>
      </c>
      <c r="T12" s="55" t="s">
        <v>83</v>
      </c>
      <c r="U12" s="20" t="s">
        <v>33</v>
      </c>
      <c r="V12" s="129" t="str">
        <f>'Biológiatanár közös rész'!A25</f>
        <v>bb5t1400</v>
      </c>
      <c r="W12" s="134" t="str">
        <f>'Biológiatanár közös rész'!B25</f>
        <v>Az ember szervezete EA</v>
      </c>
      <c r="X12" s="59"/>
      <c r="Y12" s="73"/>
      <c r="Z12" s="145"/>
      <c r="AA12" s="59"/>
      <c r="AB12" s="45"/>
      <c r="AC12" s="64"/>
      <c r="AD12" s="161" t="s">
        <v>160</v>
      </c>
      <c r="AE12" s="161" t="s">
        <v>342</v>
      </c>
    </row>
    <row r="13" spans="1:31" s="6" customFormat="1" ht="12.75">
      <c r="A13" s="223" t="s">
        <v>253</v>
      </c>
      <c r="B13" s="102" t="s">
        <v>152</v>
      </c>
      <c r="C13" s="168"/>
      <c r="D13" s="167"/>
      <c r="E13" s="167"/>
      <c r="F13" s="167"/>
      <c r="G13" s="167"/>
      <c r="H13" s="167"/>
      <c r="I13" s="14"/>
      <c r="J13" s="14" t="s">
        <v>32</v>
      </c>
      <c r="K13" s="14"/>
      <c r="L13" s="14"/>
      <c r="M13" s="165"/>
      <c r="N13" s="164"/>
      <c r="O13" s="21">
        <v>2</v>
      </c>
      <c r="P13" s="116"/>
      <c r="Q13" s="14"/>
      <c r="R13" s="22"/>
      <c r="S13" s="21">
        <v>2</v>
      </c>
      <c r="T13" s="55" t="s">
        <v>83</v>
      </c>
      <c r="U13" s="65" t="s">
        <v>47</v>
      </c>
      <c r="V13" s="162" t="str">
        <f>A12</f>
        <v>elett1b18eo</v>
      </c>
      <c r="W13" s="163" t="str">
        <f>B12</f>
        <v>Élettan – I. EA</v>
      </c>
      <c r="X13" s="59"/>
      <c r="Y13" s="73"/>
      <c r="Z13" s="145"/>
      <c r="AA13" s="59"/>
      <c r="AB13" s="45"/>
      <c r="AC13" s="64"/>
      <c r="AD13" s="161" t="s">
        <v>160</v>
      </c>
      <c r="AE13" s="161" t="s">
        <v>343</v>
      </c>
    </row>
    <row r="14" spans="1:31" s="6" customFormat="1" ht="12.75">
      <c r="A14" s="102" t="s">
        <v>153</v>
      </c>
      <c r="B14" s="108" t="s">
        <v>154</v>
      </c>
      <c r="C14" s="168"/>
      <c r="D14" s="167"/>
      <c r="E14" s="167"/>
      <c r="F14" s="167"/>
      <c r="G14" s="167"/>
      <c r="H14" s="167"/>
      <c r="I14" s="14" t="s">
        <v>32</v>
      </c>
      <c r="J14" s="14"/>
      <c r="K14" s="14"/>
      <c r="L14" s="14"/>
      <c r="M14" s="165"/>
      <c r="N14" s="164"/>
      <c r="O14" s="115">
        <v>1</v>
      </c>
      <c r="P14" s="116"/>
      <c r="Q14" s="14"/>
      <c r="R14" s="22"/>
      <c r="S14" s="115">
        <v>1</v>
      </c>
      <c r="T14" s="55" t="s">
        <v>83</v>
      </c>
      <c r="U14" s="20" t="s">
        <v>33</v>
      </c>
      <c r="V14" s="129" t="str">
        <f>'Biológiatanár közös rész'!A45</f>
        <v>bb5t1301</v>
      </c>
      <c r="W14" s="134" t="str">
        <f>'Biológiatanár közös rész'!B45</f>
        <v>Biokémia és molekuláris biológia I. EA</v>
      </c>
      <c r="X14" s="59"/>
      <c r="Y14" s="73"/>
      <c r="Z14" s="145"/>
      <c r="AA14" s="59"/>
      <c r="AB14" s="45"/>
      <c r="AC14" s="64"/>
      <c r="AD14" s="161" t="s">
        <v>161</v>
      </c>
      <c r="AE14" s="145" t="s">
        <v>299</v>
      </c>
    </row>
    <row r="15" spans="1:31" s="6" customFormat="1" ht="12.75">
      <c r="A15" s="223" t="s">
        <v>254</v>
      </c>
      <c r="B15" s="109" t="s">
        <v>133</v>
      </c>
      <c r="C15" s="168"/>
      <c r="D15" s="167"/>
      <c r="E15" s="167"/>
      <c r="F15" s="167"/>
      <c r="G15" s="167"/>
      <c r="H15" s="167"/>
      <c r="I15" s="14"/>
      <c r="J15" s="14" t="s">
        <v>32</v>
      </c>
      <c r="K15" s="14"/>
      <c r="L15" s="14"/>
      <c r="M15" s="165"/>
      <c r="N15" s="164"/>
      <c r="O15" s="115">
        <v>2</v>
      </c>
      <c r="P15" s="116"/>
      <c r="Q15" s="14"/>
      <c r="R15" s="22"/>
      <c r="S15" s="115">
        <v>3</v>
      </c>
      <c r="T15" s="55" t="s">
        <v>83</v>
      </c>
      <c r="U15" s="59"/>
      <c r="V15" s="103"/>
      <c r="W15" s="166"/>
      <c r="X15" s="59"/>
      <c r="Y15" s="73"/>
      <c r="Z15" s="145"/>
      <c r="AA15" s="59"/>
      <c r="AB15" s="45"/>
      <c r="AC15" s="64"/>
      <c r="AD15" s="110" t="s">
        <v>112</v>
      </c>
      <c r="AE15" s="110" t="s">
        <v>344</v>
      </c>
    </row>
    <row r="16" spans="1:31" s="6" customFormat="1" ht="12.75">
      <c r="A16" s="304" t="s">
        <v>34</v>
      </c>
      <c r="B16" s="305"/>
      <c r="C16" s="84">
        <f aca="true" t="shared" si="0" ref="C16:N16">SUMIF(C7:C15,"=x",$O7:$O15)+SUMIF(C7:C15,"=x",$P7:$P15)+SUMIF(C7:C15,"=x",$Q7:$Q15)</f>
        <v>0</v>
      </c>
      <c r="D16" s="76">
        <f t="shared" si="0"/>
        <v>0</v>
      </c>
      <c r="E16" s="76">
        <f t="shared" si="0"/>
        <v>0</v>
      </c>
      <c r="F16" s="76">
        <f t="shared" si="0"/>
        <v>0</v>
      </c>
      <c r="G16" s="76">
        <f t="shared" si="0"/>
        <v>0</v>
      </c>
      <c r="H16" s="76">
        <f t="shared" si="0"/>
        <v>0</v>
      </c>
      <c r="I16" s="29">
        <f t="shared" si="0"/>
        <v>9</v>
      </c>
      <c r="J16" s="29">
        <f t="shared" si="0"/>
        <v>8</v>
      </c>
      <c r="K16" s="29">
        <f t="shared" si="0"/>
        <v>0</v>
      </c>
      <c r="L16" s="29">
        <f t="shared" si="0"/>
        <v>0</v>
      </c>
      <c r="M16" s="76">
        <f t="shared" si="0"/>
        <v>0</v>
      </c>
      <c r="N16" s="77">
        <f t="shared" si="0"/>
        <v>0</v>
      </c>
      <c r="O16" s="306">
        <f>SUM(C16:N16)</f>
        <v>17</v>
      </c>
      <c r="P16" s="307"/>
      <c r="Q16" s="307"/>
      <c r="R16" s="307"/>
      <c r="S16" s="307"/>
      <c r="T16" s="308"/>
      <c r="U16" s="336"/>
      <c r="V16" s="337"/>
      <c r="W16" s="337"/>
      <c r="X16" s="337"/>
      <c r="Y16" s="337"/>
      <c r="Z16" s="337"/>
      <c r="AA16" s="337"/>
      <c r="AB16" s="337"/>
      <c r="AC16" s="337"/>
      <c r="AD16" s="337"/>
      <c r="AE16" s="338"/>
    </row>
    <row r="17" spans="1:31" s="6" customFormat="1" ht="12.75">
      <c r="A17" s="309" t="s">
        <v>35</v>
      </c>
      <c r="B17" s="310"/>
      <c r="C17" s="85">
        <f aca="true" t="shared" si="1" ref="C17:N17">SUMIF(C7:C15,"=x",$S7:$S15)</f>
        <v>0</v>
      </c>
      <c r="D17" s="78">
        <f t="shared" si="1"/>
        <v>0</v>
      </c>
      <c r="E17" s="78">
        <f t="shared" si="1"/>
        <v>0</v>
      </c>
      <c r="F17" s="78">
        <f t="shared" si="1"/>
        <v>0</v>
      </c>
      <c r="G17" s="78">
        <f t="shared" si="1"/>
        <v>0</v>
      </c>
      <c r="H17" s="78">
        <f t="shared" si="1"/>
        <v>0</v>
      </c>
      <c r="I17" s="32">
        <f t="shared" si="1"/>
        <v>9</v>
      </c>
      <c r="J17" s="32">
        <f t="shared" si="1"/>
        <v>9</v>
      </c>
      <c r="K17" s="32">
        <f t="shared" si="1"/>
        <v>0</v>
      </c>
      <c r="L17" s="32">
        <f t="shared" si="1"/>
        <v>0</v>
      </c>
      <c r="M17" s="78">
        <f t="shared" si="1"/>
        <v>0</v>
      </c>
      <c r="N17" s="79">
        <f t="shared" si="1"/>
        <v>0</v>
      </c>
      <c r="O17" s="311">
        <f>SUM(C17:N17)</f>
        <v>18</v>
      </c>
      <c r="P17" s="312"/>
      <c r="Q17" s="312"/>
      <c r="R17" s="312"/>
      <c r="S17" s="312"/>
      <c r="T17" s="313"/>
      <c r="U17" s="298"/>
      <c r="V17" s="299"/>
      <c r="W17" s="299"/>
      <c r="X17" s="299"/>
      <c r="Y17" s="299"/>
      <c r="Z17" s="299"/>
      <c r="AA17" s="299"/>
      <c r="AB17" s="299"/>
      <c r="AC17" s="299"/>
      <c r="AD17" s="299"/>
      <c r="AE17" s="300"/>
    </row>
    <row r="18" spans="1:31" s="6" customFormat="1" ht="12.75">
      <c r="A18" s="320" t="s">
        <v>36</v>
      </c>
      <c r="B18" s="321"/>
      <c r="C18" s="86">
        <f aca="true" t="shared" si="2" ref="C18:N18">SUMPRODUCT(--(C7:C15="x"),--($T7:$T15="K(5)"))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26">
        <f t="shared" si="2"/>
        <v>4</v>
      </c>
      <c r="J18" s="26">
        <f t="shared" si="2"/>
        <v>4</v>
      </c>
      <c r="K18" s="26">
        <f t="shared" si="2"/>
        <v>0</v>
      </c>
      <c r="L18" s="26">
        <f t="shared" si="2"/>
        <v>0</v>
      </c>
      <c r="M18" s="80">
        <f t="shared" si="2"/>
        <v>0</v>
      </c>
      <c r="N18" s="81">
        <f t="shared" si="2"/>
        <v>0</v>
      </c>
      <c r="O18" s="322">
        <f>SUM(C18:N18)</f>
        <v>8</v>
      </c>
      <c r="P18" s="323"/>
      <c r="Q18" s="323"/>
      <c r="R18" s="323"/>
      <c r="S18" s="323"/>
      <c r="T18" s="324"/>
      <c r="U18" s="298"/>
      <c r="V18" s="299"/>
      <c r="W18" s="299"/>
      <c r="X18" s="299"/>
      <c r="Y18" s="299"/>
      <c r="Z18" s="299"/>
      <c r="AA18" s="299"/>
      <c r="AB18" s="299"/>
      <c r="AC18" s="299"/>
      <c r="AD18" s="299"/>
      <c r="AE18" s="300"/>
    </row>
    <row r="19" spans="1:31" s="6" customFormat="1" ht="12.75">
      <c r="A19" s="329" t="s">
        <v>174</v>
      </c>
      <c r="B19" s="330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3"/>
    </row>
    <row r="20" spans="1:31" s="6" customFormat="1" ht="13.5" thickBot="1">
      <c r="A20" s="169" t="s">
        <v>169</v>
      </c>
      <c r="B20" s="170" t="s">
        <v>163</v>
      </c>
      <c r="C20" s="88"/>
      <c r="D20" s="74"/>
      <c r="E20" s="74"/>
      <c r="F20" s="74"/>
      <c r="G20" s="74"/>
      <c r="H20" s="74"/>
      <c r="I20" s="12" t="s">
        <v>32</v>
      </c>
      <c r="J20" s="12"/>
      <c r="K20" s="12"/>
      <c r="L20" s="12"/>
      <c r="M20" s="74"/>
      <c r="N20" s="75"/>
      <c r="O20" s="21"/>
      <c r="P20" s="14">
        <v>2</v>
      </c>
      <c r="Q20" s="14"/>
      <c r="R20" s="22"/>
      <c r="S20" s="21">
        <v>2</v>
      </c>
      <c r="T20" s="55" t="s">
        <v>82</v>
      </c>
      <c r="U20" s="21"/>
      <c r="V20" s="14"/>
      <c r="W20" s="55"/>
      <c r="X20" s="59" t="s">
        <v>46</v>
      </c>
      <c r="Y20" s="45" t="s">
        <v>46</v>
      </c>
      <c r="Z20" s="64"/>
      <c r="AA20" s="59"/>
      <c r="AB20" s="45"/>
      <c r="AC20" s="64"/>
      <c r="AD20" s="73" t="s">
        <v>147</v>
      </c>
      <c r="AE20" s="145" t="s">
        <v>322</v>
      </c>
    </row>
    <row r="21" spans="1:31" s="6" customFormat="1" ht="12.75">
      <c r="A21" s="304" t="s">
        <v>34</v>
      </c>
      <c r="B21" s="305"/>
      <c r="C21" s="84">
        <f aca="true" t="shared" si="3" ref="C21:N21">SUMIF(C20:C20,"=x",$O20:$O20)+SUMIF(C20:C20,"=x",$P20:$P20)+SUMIF(C20:C20,"=x",$Q20:$Q20)</f>
        <v>0</v>
      </c>
      <c r="D21" s="76">
        <f t="shared" si="3"/>
        <v>0</v>
      </c>
      <c r="E21" s="76">
        <f t="shared" si="3"/>
        <v>0</v>
      </c>
      <c r="F21" s="76">
        <f t="shared" si="3"/>
        <v>0</v>
      </c>
      <c r="G21" s="76">
        <f t="shared" si="3"/>
        <v>0</v>
      </c>
      <c r="H21" s="76">
        <f t="shared" si="3"/>
        <v>0</v>
      </c>
      <c r="I21" s="29">
        <f t="shared" si="3"/>
        <v>2</v>
      </c>
      <c r="J21" s="29">
        <f t="shared" si="3"/>
        <v>0</v>
      </c>
      <c r="K21" s="29">
        <f t="shared" si="3"/>
        <v>0</v>
      </c>
      <c r="L21" s="29">
        <f t="shared" si="3"/>
        <v>0</v>
      </c>
      <c r="M21" s="76">
        <f t="shared" si="3"/>
        <v>0</v>
      </c>
      <c r="N21" s="77">
        <f t="shared" si="3"/>
        <v>0</v>
      </c>
      <c r="O21" s="306">
        <f>SUM(C21:N21)</f>
        <v>2</v>
      </c>
      <c r="P21" s="307"/>
      <c r="Q21" s="307"/>
      <c r="R21" s="307"/>
      <c r="S21" s="307"/>
      <c r="T21" s="308"/>
      <c r="U21" s="336"/>
      <c r="V21" s="337"/>
      <c r="W21" s="337"/>
      <c r="X21" s="337"/>
      <c r="Y21" s="337"/>
      <c r="Z21" s="337"/>
      <c r="AA21" s="337"/>
      <c r="AB21" s="337"/>
      <c r="AC21" s="337"/>
      <c r="AD21" s="337"/>
      <c r="AE21" s="338"/>
    </row>
    <row r="22" spans="1:31" s="6" customFormat="1" ht="12.75">
      <c r="A22" s="309" t="s">
        <v>35</v>
      </c>
      <c r="B22" s="310"/>
      <c r="C22" s="85">
        <f aca="true" t="shared" si="4" ref="C22:N22">SUMIF(C20:C20,"=x",$S20:$S20)</f>
        <v>0</v>
      </c>
      <c r="D22" s="78">
        <f t="shared" si="4"/>
        <v>0</v>
      </c>
      <c r="E22" s="78">
        <f t="shared" si="4"/>
        <v>0</v>
      </c>
      <c r="F22" s="78">
        <f t="shared" si="4"/>
        <v>0</v>
      </c>
      <c r="G22" s="78">
        <f t="shared" si="4"/>
        <v>0</v>
      </c>
      <c r="H22" s="78">
        <f t="shared" si="4"/>
        <v>0</v>
      </c>
      <c r="I22" s="32">
        <f t="shared" si="4"/>
        <v>2</v>
      </c>
      <c r="J22" s="32">
        <f t="shared" si="4"/>
        <v>0</v>
      </c>
      <c r="K22" s="32">
        <f t="shared" si="4"/>
        <v>0</v>
      </c>
      <c r="L22" s="32">
        <f t="shared" si="4"/>
        <v>0</v>
      </c>
      <c r="M22" s="78">
        <f t="shared" si="4"/>
        <v>0</v>
      </c>
      <c r="N22" s="79">
        <f t="shared" si="4"/>
        <v>0</v>
      </c>
      <c r="O22" s="311">
        <f>SUM(C22:N22)</f>
        <v>2</v>
      </c>
      <c r="P22" s="312"/>
      <c r="Q22" s="312"/>
      <c r="R22" s="312"/>
      <c r="S22" s="312"/>
      <c r="T22" s="313"/>
      <c r="U22" s="298"/>
      <c r="V22" s="299"/>
      <c r="W22" s="299"/>
      <c r="X22" s="299"/>
      <c r="Y22" s="299"/>
      <c r="Z22" s="299"/>
      <c r="AA22" s="299"/>
      <c r="AB22" s="299"/>
      <c r="AC22" s="299"/>
      <c r="AD22" s="299"/>
      <c r="AE22" s="300"/>
    </row>
    <row r="23" spans="1:31" s="6" customFormat="1" ht="12.75">
      <c r="A23" s="320" t="s">
        <v>36</v>
      </c>
      <c r="B23" s="321"/>
      <c r="C23" s="86">
        <f aca="true" t="shared" si="5" ref="C23:N23">SUMPRODUCT(--(C20:C20="x"),--($T20:$T20="K"))</f>
        <v>0</v>
      </c>
      <c r="D23" s="80">
        <f t="shared" si="5"/>
        <v>0</v>
      </c>
      <c r="E23" s="80">
        <f t="shared" si="5"/>
        <v>0</v>
      </c>
      <c r="F23" s="80">
        <f t="shared" si="5"/>
        <v>0</v>
      </c>
      <c r="G23" s="80">
        <f t="shared" si="5"/>
        <v>0</v>
      </c>
      <c r="H23" s="80">
        <f t="shared" si="5"/>
        <v>0</v>
      </c>
      <c r="I23" s="26">
        <f t="shared" si="5"/>
        <v>0</v>
      </c>
      <c r="J23" s="26">
        <f t="shared" si="5"/>
        <v>0</v>
      </c>
      <c r="K23" s="26">
        <f t="shared" si="5"/>
        <v>0</v>
      </c>
      <c r="L23" s="26">
        <f t="shared" si="5"/>
        <v>0</v>
      </c>
      <c r="M23" s="80">
        <f t="shared" si="5"/>
        <v>0</v>
      </c>
      <c r="N23" s="81">
        <f t="shared" si="5"/>
        <v>0</v>
      </c>
      <c r="O23" s="322">
        <f>SUM(C23:N23)</f>
        <v>0</v>
      </c>
      <c r="P23" s="323"/>
      <c r="Q23" s="323"/>
      <c r="R23" s="323"/>
      <c r="S23" s="323"/>
      <c r="T23" s="324"/>
      <c r="U23" s="298"/>
      <c r="V23" s="299"/>
      <c r="W23" s="299"/>
      <c r="X23" s="299"/>
      <c r="Y23" s="299"/>
      <c r="Z23" s="299"/>
      <c r="AA23" s="299"/>
      <c r="AB23" s="299"/>
      <c r="AC23" s="299"/>
      <c r="AD23" s="299"/>
      <c r="AE23" s="300"/>
    </row>
    <row r="24" spans="1:31" s="6" customFormat="1" ht="12.75">
      <c r="A24" s="329" t="s">
        <v>38</v>
      </c>
      <c r="B24" s="330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3"/>
    </row>
    <row r="25" spans="1:31" s="6" customFormat="1" ht="12.75">
      <c r="A25" s="172" t="s">
        <v>170</v>
      </c>
      <c r="B25" s="18" t="s">
        <v>39</v>
      </c>
      <c r="C25" s="88"/>
      <c r="D25" s="74"/>
      <c r="E25" s="74"/>
      <c r="F25" s="74"/>
      <c r="G25" s="74"/>
      <c r="H25" s="74"/>
      <c r="I25" s="12"/>
      <c r="J25" s="12" t="s">
        <v>32</v>
      </c>
      <c r="K25" s="96" t="s">
        <v>60</v>
      </c>
      <c r="L25" s="12"/>
      <c r="M25" s="74"/>
      <c r="N25" s="75"/>
      <c r="O25" s="21"/>
      <c r="P25" s="14"/>
      <c r="Q25" s="14"/>
      <c r="R25" s="22"/>
      <c r="S25" s="21">
        <v>2</v>
      </c>
      <c r="T25" s="55" t="s">
        <v>83</v>
      </c>
      <c r="U25" s="65"/>
      <c r="V25" s="43"/>
      <c r="W25" s="61"/>
      <c r="X25" s="60"/>
      <c r="Y25" s="43"/>
      <c r="Z25" s="61"/>
      <c r="AA25" s="60"/>
      <c r="AB25" s="43"/>
      <c r="AC25" s="61"/>
      <c r="AD25" s="110" t="s">
        <v>147</v>
      </c>
      <c r="AE25" s="166" t="s">
        <v>318</v>
      </c>
    </row>
    <row r="26" spans="1:31" s="6" customFormat="1" ht="12.75">
      <c r="A26" s="304" t="s">
        <v>34</v>
      </c>
      <c r="B26" s="305"/>
      <c r="C26" s="84">
        <f aca="true" t="shared" si="6" ref="C26:K26">SUMIF(C25:C25,"=x",$O25:$O25)+SUMIF(C25:C25,"=x",$P25:$P25)+SUMIF(C25:C25,"=x",$Q25:$Q25)</f>
        <v>0</v>
      </c>
      <c r="D26" s="76">
        <f t="shared" si="6"/>
        <v>0</v>
      </c>
      <c r="E26" s="76">
        <f t="shared" si="6"/>
        <v>0</v>
      </c>
      <c r="F26" s="76">
        <f t="shared" si="6"/>
        <v>0</v>
      </c>
      <c r="G26" s="76">
        <f t="shared" si="6"/>
        <v>0</v>
      </c>
      <c r="H26" s="76">
        <f t="shared" si="6"/>
        <v>0</v>
      </c>
      <c r="I26" s="29">
        <f t="shared" si="6"/>
        <v>0</v>
      </c>
      <c r="J26" s="29">
        <f t="shared" si="6"/>
        <v>0</v>
      </c>
      <c r="K26" s="29">
        <f t="shared" si="6"/>
        <v>0</v>
      </c>
      <c r="L26" s="29"/>
      <c r="M26" s="76">
        <f>SUMIF(M25:M25,"=x",$O25:$O25)+SUMIF(M25:M25,"=x",$P25:$P25)+SUMIF(M25:M25,"=x",$Q25:$Q25)</f>
        <v>0</v>
      </c>
      <c r="N26" s="77">
        <f>SUMIF(N25:N25,"=x",$O25:$O25)+SUMIF(N25:N25,"=x",$P25:$P25)+SUMIF(N25:N25,"=x",$Q25:$Q25)</f>
        <v>0</v>
      </c>
      <c r="O26" s="306">
        <f>SUM(C26:N26)</f>
        <v>0</v>
      </c>
      <c r="P26" s="307"/>
      <c r="Q26" s="307"/>
      <c r="R26" s="307"/>
      <c r="S26" s="307"/>
      <c r="T26" s="308"/>
      <c r="U26" s="336"/>
      <c r="V26" s="337"/>
      <c r="W26" s="337"/>
      <c r="X26" s="337"/>
      <c r="Y26" s="337"/>
      <c r="Z26" s="337"/>
      <c r="AA26" s="337"/>
      <c r="AB26" s="337"/>
      <c r="AC26" s="337"/>
      <c r="AD26" s="337"/>
      <c r="AE26" s="338"/>
    </row>
    <row r="27" spans="1:31" s="6" customFormat="1" ht="12.75">
      <c r="A27" s="309" t="s">
        <v>35</v>
      </c>
      <c r="B27" s="310"/>
      <c r="C27" s="85">
        <f aca="true" t="shared" si="7" ref="C27:K27">SUMIF(C25:C25,"=x",$S25:$S25)</f>
        <v>0</v>
      </c>
      <c r="D27" s="78">
        <f t="shared" si="7"/>
        <v>0</v>
      </c>
      <c r="E27" s="78">
        <f t="shared" si="7"/>
        <v>0</v>
      </c>
      <c r="F27" s="78">
        <f t="shared" si="7"/>
        <v>0</v>
      </c>
      <c r="G27" s="78">
        <f t="shared" si="7"/>
        <v>0</v>
      </c>
      <c r="H27" s="78">
        <f t="shared" si="7"/>
        <v>0</v>
      </c>
      <c r="I27" s="32">
        <f t="shared" si="7"/>
        <v>0</v>
      </c>
      <c r="J27" s="32">
        <f t="shared" si="7"/>
        <v>2</v>
      </c>
      <c r="K27" s="32">
        <f t="shared" si="7"/>
        <v>0</v>
      </c>
      <c r="L27" s="32"/>
      <c r="M27" s="78">
        <f>SUMIF(M25:M25,"=x",$S25:$S25)</f>
        <v>0</v>
      </c>
      <c r="N27" s="79">
        <f>SUMIF(N25:N25,"=x",$S25:$S25)</f>
        <v>0</v>
      </c>
      <c r="O27" s="311">
        <f>SUM(C27:N27)</f>
        <v>2</v>
      </c>
      <c r="P27" s="312"/>
      <c r="Q27" s="312"/>
      <c r="R27" s="312"/>
      <c r="S27" s="312"/>
      <c r="T27" s="313"/>
      <c r="U27" s="298"/>
      <c r="V27" s="299"/>
      <c r="W27" s="299"/>
      <c r="X27" s="299"/>
      <c r="Y27" s="299"/>
      <c r="Z27" s="299"/>
      <c r="AA27" s="299"/>
      <c r="AB27" s="299"/>
      <c r="AC27" s="299"/>
      <c r="AD27" s="299"/>
      <c r="AE27" s="300"/>
    </row>
    <row r="28" spans="1:31" s="6" customFormat="1" ht="12.75">
      <c r="A28" s="320" t="s">
        <v>36</v>
      </c>
      <c r="B28" s="321"/>
      <c r="C28" s="86">
        <f aca="true" t="shared" si="8" ref="C28:K28">SUMPRODUCT(--(C25:C25="x"),--($T25:$T25="K"))</f>
        <v>0</v>
      </c>
      <c r="D28" s="80">
        <f t="shared" si="8"/>
        <v>0</v>
      </c>
      <c r="E28" s="80">
        <f t="shared" si="8"/>
        <v>0</v>
      </c>
      <c r="F28" s="80">
        <f t="shared" si="8"/>
        <v>0</v>
      </c>
      <c r="G28" s="80">
        <f t="shared" si="8"/>
        <v>0</v>
      </c>
      <c r="H28" s="80">
        <f t="shared" si="8"/>
        <v>0</v>
      </c>
      <c r="I28" s="26">
        <f t="shared" si="8"/>
        <v>0</v>
      </c>
      <c r="J28" s="26">
        <f t="shared" si="8"/>
        <v>0</v>
      </c>
      <c r="K28" s="26">
        <f t="shared" si="8"/>
        <v>0</v>
      </c>
      <c r="L28" s="26"/>
      <c r="M28" s="80">
        <f>SUMPRODUCT(--(M25:M25="x"),--($T25:$T25="K"))</f>
        <v>0</v>
      </c>
      <c r="N28" s="81">
        <f>SUMPRODUCT(--(N25:N25="x"),--($T25:$T25="K"))</f>
        <v>0</v>
      </c>
      <c r="O28" s="322">
        <f>SUM(C28:N28)</f>
        <v>0</v>
      </c>
      <c r="P28" s="323"/>
      <c r="Q28" s="323"/>
      <c r="R28" s="323"/>
      <c r="S28" s="323"/>
      <c r="T28" s="324"/>
      <c r="U28" s="298"/>
      <c r="V28" s="299"/>
      <c r="W28" s="299"/>
      <c r="X28" s="299"/>
      <c r="Y28" s="299"/>
      <c r="Z28" s="299"/>
      <c r="AA28" s="299"/>
      <c r="AB28" s="299"/>
      <c r="AC28" s="299"/>
      <c r="AD28" s="299"/>
      <c r="AE28" s="300"/>
    </row>
    <row r="29" spans="1:31" s="6" customFormat="1" ht="12.75">
      <c r="A29" s="329" t="s">
        <v>40</v>
      </c>
      <c r="B29" s="330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5"/>
    </row>
    <row r="30" spans="1:31" s="6" customFormat="1" ht="12.75">
      <c r="A30" s="166" t="s">
        <v>171</v>
      </c>
      <c r="B30" s="18" t="s">
        <v>62</v>
      </c>
      <c r="C30" s="88"/>
      <c r="D30" s="74"/>
      <c r="E30" s="74"/>
      <c r="F30" s="74"/>
      <c r="G30" s="74"/>
      <c r="H30" s="74"/>
      <c r="I30" s="12" t="s">
        <v>60</v>
      </c>
      <c r="J30" s="12" t="s">
        <v>32</v>
      </c>
      <c r="K30" s="96" t="s">
        <v>60</v>
      </c>
      <c r="L30" s="12"/>
      <c r="M30" s="74"/>
      <c r="N30" s="75"/>
      <c r="O30" s="21"/>
      <c r="P30" s="14">
        <v>2</v>
      </c>
      <c r="Q30" s="14"/>
      <c r="R30" s="22"/>
      <c r="S30" s="21">
        <v>2</v>
      </c>
      <c r="T30" s="55" t="s">
        <v>82</v>
      </c>
      <c r="U30" s="20" t="s">
        <v>33</v>
      </c>
      <c r="V30" s="129" t="str">
        <f>'Biológiatanár közös rész'!A63</f>
        <v>bb5t8600</v>
      </c>
      <c r="W30" s="134" t="str">
        <f>'Biológiatanár közös rész'!B63</f>
        <v>A biológia tanításának gyakorlata</v>
      </c>
      <c r="X30" s="21"/>
      <c r="Y30" s="14"/>
      <c r="Z30" s="55"/>
      <c r="AA30" s="59"/>
      <c r="AB30" s="45"/>
      <c r="AC30" s="66"/>
      <c r="AD30" s="73" t="s">
        <v>147</v>
      </c>
      <c r="AE30" s="66" t="s">
        <v>323</v>
      </c>
    </row>
    <row r="31" spans="1:31" s="6" customFormat="1" ht="12.75">
      <c r="A31" s="166" t="s">
        <v>172</v>
      </c>
      <c r="B31" s="18" t="s">
        <v>42</v>
      </c>
      <c r="C31" s="88"/>
      <c r="D31" s="74"/>
      <c r="E31" s="74"/>
      <c r="F31" s="74"/>
      <c r="G31" s="74"/>
      <c r="H31" s="74"/>
      <c r="I31" s="12"/>
      <c r="J31" s="12"/>
      <c r="K31" s="12" t="s">
        <v>32</v>
      </c>
      <c r="L31" s="96" t="s">
        <v>60</v>
      </c>
      <c r="M31" s="74"/>
      <c r="N31" s="75"/>
      <c r="O31" s="21"/>
      <c r="P31" s="14">
        <v>1</v>
      </c>
      <c r="Q31" s="14"/>
      <c r="R31" s="22"/>
      <c r="S31" s="21">
        <v>1</v>
      </c>
      <c r="T31" s="55" t="s">
        <v>140</v>
      </c>
      <c r="U31" s="59"/>
      <c r="V31" s="45"/>
      <c r="W31" s="66"/>
      <c r="X31" s="59"/>
      <c r="Y31" s="45"/>
      <c r="Z31" s="66"/>
      <c r="AA31" s="59"/>
      <c r="AB31" s="45"/>
      <c r="AC31" s="66"/>
      <c r="AD31" s="73" t="s">
        <v>147</v>
      </c>
      <c r="AE31" s="66" t="s">
        <v>320</v>
      </c>
    </row>
    <row r="32" spans="1:31" s="6" customFormat="1" ht="13.5" thickBot="1">
      <c r="A32" s="171" t="s">
        <v>173</v>
      </c>
      <c r="B32" s="18" t="s">
        <v>41</v>
      </c>
      <c r="C32" s="88"/>
      <c r="D32" s="74"/>
      <c r="E32" s="74"/>
      <c r="F32" s="74"/>
      <c r="G32" s="74"/>
      <c r="H32" s="74"/>
      <c r="I32" s="12"/>
      <c r="J32" s="12"/>
      <c r="K32" s="12"/>
      <c r="L32" s="12" t="s">
        <v>32</v>
      </c>
      <c r="M32" s="104" t="s">
        <v>60</v>
      </c>
      <c r="N32" s="75"/>
      <c r="O32" s="21"/>
      <c r="P32" s="14">
        <v>1</v>
      </c>
      <c r="Q32" s="14"/>
      <c r="R32" s="22"/>
      <c r="S32" s="21">
        <v>1</v>
      </c>
      <c r="T32" s="55" t="s">
        <v>140</v>
      </c>
      <c r="U32" s="20"/>
      <c r="V32" s="12"/>
      <c r="W32" s="66"/>
      <c r="X32" s="59"/>
      <c r="Y32" s="45"/>
      <c r="Z32" s="66"/>
      <c r="AA32" s="59"/>
      <c r="AB32" s="45"/>
      <c r="AC32" s="66"/>
      <c r="AD32" s="73" t="s">
        <v>147</v>
      </c>
      <c r="AE32" s="66" t="s">
        <v>321</v>
      </c>
    </row>
    <row r="33" spans="1:31" s="6" customFormat="1" ht="12.75">
      <c r="A33" s="304" t="s">
        <v>34</v>
      </c>
      <c r="B33" s="305"/>
      <c r="C33" s="84">
        <f aca="true" t="shared" si="9" ref="C33:N33">SUMIF(C30:C32,"=x",$O30:$O32)+SUMIF(C30:C32,"=x",$P30:$P32)+SUMIF(C30:C32,"=x",$Q30:$Q32)</f>
        <v>0</v>
      </c>
      <c r="D33" s="76">
        <f t="shared" si="9"/>
        <v>0</v>
      </c>
      <c r="E33" s="76">
        <f t="shared" si="9"/>
        <v>0</v>
      </c>
      <c r="F33" s="76">
        <f t="shared" si="9"/>
        <v>0</v>
      </c>
      <c r="G33" s="76">
        <f t="shared" si="9"/>
        <v>0</v>
      </c>
      <c r="H33" s="76">
        <f t="shared" si="9"/>
        <v>0</v>
      </c>
      <c r="I33" s="29">
        <f t="shared" si="9"/>
        <v>0</v>
      </c>
      <c r="J33" s="29">
        <f t="shared" si="9"/>
        <v>2</v>
      </c>
      <c r="K33" s="29">
        <f t="shared" si="9"/>
        <v>1</v>
      </c>
      <c r="L33" s="29">
        <f t="shared" si="9"/>
        <v>1</v>
      </c>
      <c r="M33" s="76">
        <f>SUMIF(M30:M32,"=x",$O30:$O32)+SUMIF(M30:M32,"=x",$P30:$P32)+SUMIF(M30:M32,"=x",$Q30:$Q32)</f>
        <v>0</v>
      </c>
      <c r="N33" s="77">
        <f t="shared" si="9"/>
        <v>0</v>
      </c>
      <c r="O33" s="306">
        <f>SUM(C33:N33)</f>
        <v>4</v>
      </c>
      <c r="P33" s="307"/>
      <c r="Q33" s="307"/>
      <c r="R33" s="307"/>
      <c r="S33" s="307"/>
      <c r="T33" s="308"/>
      <c r="U33" s="336"/>
      <c r="V33" s="337"/>
      <c r="W33" s="337"/>
      <c r="X33" s="337"/>
      <c r="Y33" s="337"/>
      <c r="Z33" s="337"/>
      <c r="AA33" s="337"/>
      <c r="AB33" s="337"/>
      <c r="AC33" s="337"/>
      <c r="AD33" s="337"/>
      <c r="AE33" s="338"/>
    </row>
    <row r="34" spans="1:31" s="6" customFormat="1" ht="12.75">
      <c r="A34" s="309" t="s">
        <v>35</v>
      </c>
      <c r="B34" s="310"/>
      <c r="C34" s="85">
        <f aca="true" t="shared" si="10" ref="C34:N34">SUMIF(C30:C32,"=x",$S30:$S32)</f>
        <v>0</v>
      </c>
      <c r="D34" s="78">
        <f t="shared" si="10"/>
        <v>0</v>
      </c>
      <c r="E34" s="78">
        <f t="shared" si="10"/>
        <v>0</v>
      </c>
      <c r="F34" s="78">
        <f t="shared" si="10"/>
        <v>0</v>
      </c>
      <c r="G34" s="78">
        <f t="shared" si="10"/>
        <v>0</v>
      </c>
      <c r="H34" s="78">
        <f t="shared" si="10"/>
        <v>0</v>
      </c>
      <c r="I34" s="32">
        <f t="shared" si="10"/>
        <v>0</v>
      </c>
      <c r="J34" s="32">
        <f t="shared" si="10"/>
        <v>2</v>
      </c>
      <c r="K34" s="32">
        <f t="shared" si="10"/>
        <v>1</v>
      </c>
      <c r="L34" s="32">
        <f t="shared" si="10"/>
        <v>1</v>
      </c>
      <c r="M34" s="78">
        <f>SUMIF(M30:M32,"=x",$S30:$S32)</f>
        <v>0</v>
      </c>
      <c r="N34" s="79">
        <f t="shared" si="10"/>
        <v>0</v>
      </c>
      <c r="O34" s="311">
        <f>SUM(C34:N34)</f>
        <v>4</v>
      </c>
      <c r="P34" s="312"/>
      <c r="Q34" s="312"/>
      <c r="R34" s="312"/>
      <c r="S34" s="312"/>
      <c r="T34" s="313"/>
      <c r="U34" s="298"/>
      <c r="V34" s="299"/>
      <c r="W34" s="299"/>
      <c r="X34" s="299"/>
      <c r="Y34" s="299"/>
      <c r="Z34" s="299"/>
      <c r="AA34" s="299"/>
      <c r="AB34" s="299"/>
      <c r="AC34" s="299"/>
      <c r="AD34" s="299"/>
      <c r="AE34" s="300"/>
    </row>
    <row r="35" spans="1:31" s="6" customFormat="1" ht="12.75">
      <c r="A35" s="320" t="s">
        <v>36</v>
      </c>
      <c r="B35" s="321"/>
      <c r="C35" s="86">
        <f>SUMPRODUCT(--(C30:C32="x"),--($T30:$T32="K"))</f>
        <v>0</v>
      </c>
      <c r="D35" s="80">
        <f aca="true" t="shared" si="11" ref="D35:N35">SUMPRODUCT(--(D30:D32="x"),--($T30:$T32="K"))</f>
        <v>0</v>
      </c>
      <c r="E35" s="80">
        <f t="shared" si="11"/>
        <v>0</v>
      </c>
      <c r="F35" s="80">
        <f t="shared" si="11"/>
        <v>0</v>
      </c>
      <c r="G35" s="80">
        <f t="shared" si="11"/>
        <v>0</v>
      </c>
      <c r="H35" s="80">
        <f t="shared" si="11"/>
        <v>0</v>
      </c>
      <c r="I35" s="26">
        <f t="shared" si="11"/>
        <v>0</v>
      </c>
      <c r="J35" s="26">
        <f t="shared" si="11"/>
        <v>0</v>
      </c>
      <c r="K35" s="26">
        <f t="shared" si="11"/>
        <v>0</v>
      </c>
      <c r="L35" s="26">
        <f t="shared" si="11"/>
        <v>0</v>
      </c>
      <c r="M35" s="80">
        <f>SUMPRODUCT(--(M30:M32="x"),--($T30:$T32="K"))</f>
        <v>0</v>
      </c>
      <c r="N35" s="81">
        <f t="shared" si="11"/>
        <v>0</v>
      </c>
      <c r="O35" s="322">
        <f>SUM(C35:N35)</f>
        <v>0</v>
      </c>
      <c r="P35" s="323"/>
      <c r="Q35" s="323"/>
      <c r="R35" s="323"/>
      <c r="S35" s="323"/>
      <c r="T35" s="324"/>
      <c r="U35" s="298"/>
      <c r="V35" s="299"/>
      <c r="W35" s="299"/>
      <c r="X35" s="299"/>
      <c r="Y35" s="299"/>
      <c r="Z35" s="299"/>
      <c r="AA35" s="299"/>
      <c r="AB35" s="299"/>
      <c r="AC35" s="299"/>
      <c r="AD35" s="299"/>
      <c r="AE35" s="300"/>
    </row>
    <row r="36" spans="1:31" s="6" customFormat="1" ht="12.75">
      <c r="A36" s="329" t="s">
        <v>9</v>
      </c>
      <c r="B36" s="330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3"/>
    </row>
    <row r="37" spans="1:31" s="6" customFormat="1" ht="12.75">
      <c r="A37" s="304" t="s">
        <v>34</v>
      </c>
      <c r="B37" s="305"/>
      <c r="C37" s="84">
        <f aca="true" t="shared" si="12" ref="C37:N39">SUMIF($A3:$A36,$A37,C3:C36)</f>
        <v>0</v>
      </c>
      <c r="D37" s="76">
        <f t="shared" si="12"/>
        <v>0</v>
      </c>
      <c r="E37" s="76">
        <f t="shared" si="12"/>
        <v>0</v>
      </c>
      <c r="F37" s="76">
        <f t="shared" si="12"/>
        <v>0</v>
      </c>
      <c r="G37" s="76">
        <f t="shared" si="12"/>
        <v>0</v>
      </c>
      <c r="H37" s="76">
        <f t="shared" si="12"/>
        <v>0</v>
      </c>
      <c r="I37" s="29">
        <f t="shared" si="12"/>
        <v>11</v>
      </c>
      <c r="J37" s="29">
        <f t="shared" si="12"/>
        <v>10</v>
      </c>
      <c r="K37" s="29">
        <f t="shared" si="12"/>
        <v>1</v>
      </c>
      <c r="L37" s="29">
        <f t="shared" si="12"/>
        <v>1</v>
      </c>
      <c r="M37" s="76">
        <f t="shared" si="12"/>
        <v>0</v>
      </c>
      <c r="N37" s="77">
        <f t="shared" si="12"/>
        <v>0</v>
      </c>
      <c r="O37" s="306">
        <f>SUM(C37:N37)</f>
        <v>23</v>
      </c>
      <c r="P37" s="307"/>
      <c r="Q37" s="307"/>
      <c r="R37" s="307"/>
      <c r="S37" s="307"/>
      <c r="T37" s="308"/>
      <c r="U37" s="298"/>
      <c r="V37" s="299"/>
      <c r="W37" s="299"/>
      <c r="X37" s="299"/>
      <c r="Y37" s="299"/>
      <c r="Z37" s="299"/>
      <c r="AA37" s="299"/>
      <c r="AB37" s="299"/>
      <c r="AC37" s="299"/>
      <c r="AD37" s="299"/>
      <c r="AE37" s="300"/>
    </row>
    <row r="38" spans="1:31" s="6" customFormat="1" ht="12.75">
      <c r="A38" s="309" t="s">
        <v>35</v>
      </c>
      <c r="B38" s="310"/>
      <c r="C38" s="85">
        <f t="shared" si="12"/>
        <v>0</v>
      </c>
      <c r="D38" s="78">
        <f t="shared" si="12"/>
        <v>0</v>
      </c>
      <c r="E38" s="78">
        <f t="shared" si="12"/>
        <v>0</v>
      </c>
      <c r="F38" s="78">
        <f t="shared" si="12"/>
        <v>0</v>
      </c>
      <c r="G38" s="78">
        <f t="shared" si="12"/>
        <v>0</v>
      </c>
      <c r="H38" s="78">
        <f t="shared" si="12"/>
        <v>0</v>
      </c>
      <c r="I38" s="32">
        <f t="shared" si="12"/>
        <v>11</v>
      </c>
      <c r="J38" s="32">
        <f t="shared" si="12"/>
        <v>13</v>
      </c>
      <c r="K38" s="32">
        <f t="shared" si="12"/>
        <v>1</v>
      </c>
      <c r="L38" s="32">
        <f t="shared" si="12"/>
        <v>1</v>
      </c>
      <c r="M38" s="78">
        <f t="shared" si="12"/>
        <v>0</v>
      </c>
      <c r="N38" s="79">
        <f t="shared" si="12"/>
        <v>0</v>
      </c>
      <c r="O38" s="311">
        <f>SUM(C38:N38)</f>
        <v>26</v>
      </c>
      <c r="P38" s="312"/>
      <c r="Q38" s="312"/>
      <c r="R38" s="312"/>
      <c r="S38" s="312"/>
      <c r="T38" s="313"/>
      <c r="U38" s="298"/>
      <c r="V38" s="299"/>
      <c r="W38" s="299"/>
      <c r="X38" s="299"/>
      <c r="Y38" s="299"/>
      <c r="Z38" s="299"/>
      <c r="AA38" s="299"/>
      <c r="AB38" s="299"/>
      <c r="AC38" s="299"/>
      <c r="AD38" s="299"/>
      <c r="AE38" s="300"/>
    </row>
    <row r="39" spans="1:31" s="6" customFormat="1" ht="12.75">
      <c r="A39" s="320" t="s">
        <v>36</v>
      </c>
      <c r="B39" s="321"/>
      <c r="C39" s="86">
        <f t="shared" si="12"/>
        <v>0</v>
      </c>
      <c r="D39" s="80">
        <f t="shared" si="12"/>
        <v>0</v>
      </c>
      <c r="E39" s="80">
        <f t="shared" si="12"/>
        <v>0</v>
      </c>
      <c r="F39" s="80">
        <f t="shared" si="12"/>
        <v>0</v>
      </c>
      <c r="G39" s="80">
        <f t="shared" si="12"/>
        <v>0</v>
      </c>
      <c r="H39" s="80">
        <f t="shared" si="12"/>
        <v>0</v>
      </c>
      <c r="I39" s="26">
        <f t="shared" si="12"/>
        <v>4</v>
      </c>
      <c r="J39" s="26">
        <f t="shared" si="12"/>
        <v>4</v>
      </c>
      <c r="K39" s="26">
        <f t="shared" si="12"/>
        <v>0</v>
      </c>
      <c r="L39" s="26">
        <f t="shared" si="12"/>
        <v>0</v>
      </c>
      <c r="M39" s="80">
        <f t="shared" si="12"/>
        <v>0</v>
      </c>
      <c r="N39" s="81">
        <f t="shared" si="12"/>
        <v>0</v>
      </c>
      <c r="O39" s="322">
        <f>SUM(C39:N39)</f>
        <v>8</v>
      </c>
      <c r="P39" s="323"/>
      <c r="Q39" s="323"/>
      <c r="R39" s="323"/>
      <c r="S39" s="323"/>
      <c r="T39" s="324"/>
      <c r="U39" s="298"/>
      <c r="V39" s="299"/>
      <c r="W39" s="299"/>
      <c r="X39" s="299"/>
      <c r="Y39" s="299"/>
      <c r="Z39" s="299"/>
      <c r="AA39" s="299"/>
      <c r="AB39" s="299"/>
      <c r="AC39" s="299"/>
      <c r="AD39" s="299"/>
      <c r="AE39" s="300"/>
    </row>
    <row r="40" spans="1:31" s="6" customFormat="1" ht="13.5" thickBot="1">
      <c r="A40" s="339" t="s">
        <v>43</v>
      </c>
      <c r="B40" s="340"/>
      <c r="C40" s="87"/>
      <c r="D40" s="82"/>
      <c r="E40" s="82"/>
      <c r="F40" s="82"/>
      <c r="G40" s="82"/>
      <c r="H40" s="82"/>
      <c r="I40" s="71">
        <f>10+2</f>
        <v>12</v>
      </c>
      <c r="J40" s="71">
        <f>10+4</f>
        <v>14</v>
      </c>
      <c r="K40" s="71">
        <f>0+1</f>
        <v>1</v>
      </c>
      <c r="L40" s="71">
        <f>0+1</f>
        <v>1</v>
      </c>
      <c r="M40" s="82"/>
      <c r="N40" s="83"/>
      <c r="O40" s="341">
        <f>SUM(C40:N40)</f>
        <v>28</v>
      </c>
      <c r="P40" s="342"/>
      <c r="Q40" s="342"/>
      <c r="R40" s="342"/>
      <c r="S40" s="342"/>
      <c r="T40" s="343"/>
      <c r="U40" s="346"/>
      <c r="V40" s="347"/>
      <c r="W40" s="347"/>
      <c r="X40" s="347"/>
      <c r="Y40" s="347"/>
      <c r="Z40" s="347"/>
      <c r="AA40" s="347"/>
      <c r="AB40" s="347"/>
      <c r="AC40" s="347"/>
      <c r="AD40" s="347"/>
      <c r="AE40" s="348"/>
    </row>
    <row r="41" spans="1:30" s="6" customFormat="1" ht="12.75">
      <c r="A41" s="3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6" customFormat="1" ht="12.75">
      <c r="A42" s="98" t="s">
        <v>63</v>
      </c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6" customFormat="1" ht="12.75">
      <c r="A43" s="3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6" customFormat="1" ht="12.75">
      <c r="A44" s="97" t="s">
        <v>64</v>
      </c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6" customFormat="1" ht="12.75">
      <c r="A45" s="98" t="s">
        <v>229</v>
      </c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6" customFormat="1" ht="12.75">
      <c r="A46" s="3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6" customFormat="1" ht="12.75">
      <c r="A47" s="97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6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6" customFormat="1" ht="12.75">
      <c r="A49" s="3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6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7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7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7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8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9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7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7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</sheetData>
  <sheetProtection/>
  <mergeCells count="82">
    <mergeCell ref="U35:AE35"/>
    <mergeCell ref="U36:AE36"/>
    <mergeCell ref="A37:B37"/>
    <mergeCell ref="O37:T37"/>
    <mergeCell ref="A38:B38"/>
    <mergeCell ref="O38:T38"/>
    <mergeCell ref="U37:AE37"/>
    <mergeCell ref="U38:AE38"/>
    <mergeCell ref="A35:B35"/>
    <mergeCell ref="O35:T35"/>
    <mergeCell ref="A39:B39"/>
    <mergeCell ref="O39:T39"/>
    <mergeCell ref="A40:B40"/>
    <mergeCell ref="O40:T40"/>
    <mergeCell ref="U39:AE39"/>
    <mergeCell ref="U40:AE40"/>
    <mergeCell ref="U34:AE34"/>
    <mergeCell ref="U17:AE17"/>
    <mergeCell ref="U18:AE18"/>
    <mergeCell ref="A29:B29"/>
    <mergeCell ref="C29:N29"/>
    <mergeCell ref="O29:T29"/>
    <mergeCell ref="A26:B26"/>
    <mergeCell ref="A27:B27"/>
    <mergeCell ref="O27:T27"/>
    <mergeCell ref="U26:AE26"/>
    <mergeCell ref="A36:B36"/>
    <mergeCell ref="C36:N36"/>
    <mergeCell ref="O36:T36"/>
    <mergeCell ref="A33:B33"/>
    <mergeCell ref="O33:T33"/>
    <mergeCell ref="U28:AE28"/>
    <mergeCell ref="U29:AE29"/>
    <mergeCell ref="A34:B34"/>
    <mergeCell ref="O34:T34"/>
    <mergeCell ref="U33:AE33"/>
    <mergeCell ref="U22:AE22"/>
    <mergeCell ref="U27:AE27"/>
    <mergeCell ref="A28:B28"/>
    <mergeCell ref="O28:T28"/>
    <mergeCell ref="A23:B23"/>
    <mergeCell ref="O23:T23"/>
    <mergeCell ref="A24:B24"/>
    <mergeCell ref="C24:N24"/>
    <mergeCell ref="O24:T24"/>
    <mergeCell ref="O26:T26"/>
    <mergeCell ref="U23:AE23"/>
    <mergeCell ref="U24:AE24"/>
    <mergeCell ref="AD4:AD5"/>
    <mergeCell ref="AA4:AC5"/>
    <mergeCell ref="U4:W5"/>
    <mergeCell ref="A21:B21"/>
    <mergeCell ref="O21:T21"/>
    <mergeCell ref="A22:B22"/>
    <mergeCell ref="O22:T22"/>
    <mergeCell ref="U21:AE21"/>
    <mergeCell ref="U19:AE19"/>
    <mergeCell ref="AE4:AE5"/>
    <mergeCell ref="U6:AE6"/>
    <mergeCell ref="U16:AE16"/>
    <mergeCell ref="C4:N4"/>
    <mergeCell ref="O4:R4"/>
    <mergeCell ref="C19:N19"/>
    <mergeCell ref="O19:T19"/>
    <mergeCell ref="A18:B18"/>
    <mergeCell ref="O18:T18"/>
    <mergeCell ref="S4:S5"/>
    <mergeCell ref="T4:T5"/>
    <mergeCell ref="A16:B16"/>
    <mergeCell ref="O17:T17"/>
    <mergeCell ref="O16:T16"/>
    <mergeCell ref="A17:B17"/>
    <mergeCell ref="A19:B19"/>
    <mergeCell ref="X4:Z5"/>
    <mergeCell ref="A1:B1"/>
    <mergeCell ref="A3:L3"/>
    <mergeCell ref="A6:B6"/>
    <mergeCell ref="C6:N6"/>
    <mergeCell ref="A2:W2"/>
    <mergeCell ref="O6:T6"/>
    <mergeCell ref="A4:A5"/>
    <mergeCell ref="B4:B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55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B1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6.281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43.7109375" style="1" customWidth="1"/>
    <col min="32" max="16384" width="10.7109375" style="1" customWidth="1"/>
  </cols>
  <sheetData>
    <row r="1" spans="1:30" s="2" customFormat="1" ht="25.5">
      <c r="A1" s="301" t="s">
        <v>561</v>
      </c>
      <c r="B1" s="301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02" t="s">
        <v>65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03" t="s">
        <v>165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13"/>
      <c r="N3" s="13"/>
      <c r="O3" s="13"/>
      <c r="P3" s="13"/>
      <c r="Q3" s="13"/>
      <c r="R3" s="13"/>
      <c r="S3" s="13"/>
      <c r="T3" s="5"/>
      <c r="U3" s="5"/>
      <c r="V3" s="128"/>
      <c r="W3" s="128"/>
      <c r="X3" s="3"/>
      <c r="Y3" s="15"/>
      <c r="Z3" s="15"/>
      <c r="AA3" s="3"/>
      <c r="AB3" s="3"/>
      <c r="AC3" s="3"/>
      <c r="AD3" s="4"/>
    </row>
    <row r="4" spans="1:31" ht="18" customHeight="1" thickTop="1">
      <c r="A4" s="314" t="s">
        <v>1</v>
      </c>
      <c r="B4" s="314" t="s">
        <v>0</v>
      </c>
      <c r="C4" s="318" t="s">
        <v>28</v>
      </c>
      <c r="D4" s="319"/>
      <c r="E4" s="319"/>
      <c r="F4" s="319"/>
      <c r="G4" s="319"/>
      <c r="H4" s="325"/>
      <c r="I4" s="325"/>
      <c r="J4" s="325"/>
      <c r="K4" s="325"/>
      <c r="L4" s="325"/>
      <c r="M4" s="325"/>
      <c r="N4" s="326"/>
      <c r="O4" s="318" t="s">
        <v>29</v>
      </c>
      <c r="P4" s="319"/>
      <c r="Q4" s="319"/>
      <c r="R4" s="319"/>
      <c r="S4" s="327" t="s">
        <v>30</v>
      </c>
      <c r="T4" s="316" t="s">
        <v>31</v>
      </c>
      <c r="U4" s="314" t="s">
        <v>2</v>
      </c>
      <c r="V4" s="314"/>
      <c r="W4" s="314"/>
      <c r="X4" s="314" t="s">
        <v>3</v>
      </c>
      <c r="Y4" s="314"/>
      <c r="Z4" s="314"/>
      <c r="AA4" s="314" t="s">
        <v>8</v>
      </c>
      <c r="AB4" s="314"/>
      <c r="AC4" s="314"/>
      <c r="AD4" s="314" t="s">
        <v>4</v>
      </c>
      <c r="AE4" s="314" t="s">
        <v>287</v>
      </c>
    </row>
    <row r="5" spans="1:31" ht="12.75" customHeight="1">
      <c r="A5" s="315"/>
      <c r="B5" s="315"/>
      <c r="C5" s="89">
        <v>1</v>
      </c>
      <c r="D5" s="90">
        <v>2</v>
      </c>
      <c r="E5" s="90">
        <v>3</v>
      </c>
      <c r="F5" s="90">
        <v>4</v>
      </c>
      <c r="G5" s="90">
        <v>5</v>
      </c>
      <c r="H5" s="90">
        <v>6</v>
      </c>
      <c r="I5" s="53">
        <v>7</v>
      </c>
      <c r="J5" s="53">
        <v>8</v>
      </c>
      <c r="K5" s="53">
        <v>9</v>
      </c>
      <c r="L5" s="53">
        <v>10</v>
      </c>
      <c r="M5" s="53">
        <v>11</v>
      </c>
      <c r="N5" s="54">
        <v>12</v>
      </c>
      <c r="O5" s="52" t="s">
        <v>48</v>
      </c>
      <c r="P5" s="53" t="s">
        <v>47</v>
      </c>
      <c r="Q5" s="53" t="s">
        <v>49</v>
      </c>
      <c r="R5" s="53" t="s">
        <v>50</v>
      </c>
      <c r="S5" s="328"/>
      <c r="T5" s="317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</row>
    <row r="6" spans="1:31" s="6" customFormat="1" ht="12.75">
      <c r="A6" s="329" t="s">
        <v>384</v>
      </c>
      <c r="B6" s="330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5"/>
    </row>
    <row r="7" spans="1:31" s="6" customFormat="1" ht="12.75">
      <c r="A7" s="223" t="s">
        <v>247</v>
      </c>
      <c r="B7" s="109" t="s">
        <v>107</v>
      </c>
      <c r="C7" s="88"/>
      <c r="D7" s="165"/>
      <c r="E7" s="167"/>
      <c r="F7" s="167"/>
      <c r="G7" s="167"/>
      <c r="H7" s="167"/>
      <c r="I7" s="14" t="s">
        <v>32</v>
      </c>
      <c r="J7" s="14"/>
      <c r="K7" s="14"/>
      <c r="L7" s="14"/>
      <c r="M7" s="14"/>
      <c r="N7" s="55"/>
      <c r="O7" s="21">
        <v>2</v>
      </c>
      <c r="P7" s="116"/>
      <c r="Q7" s="14"/>
      <c r="R7" s="22"/>
      <c r="S7" s="21">
        <v>2</v>
      </c>
      <c r="T7" s="55" t="s">
        <v>83</v>
      </c>
      <c r="U7" s="36" t="s">
        <v>33</v>
      </c>
      <c r="V7" s="130" t="str">
        <f>'Biológiatanár közös rész'!A25</f>
        <v>bb5t1400</v>
      </c>
      <c r="W7" s="135" t="str">
        <f>'Biológiatanár közös rész'!B25</f>
        <v>Az ember szervezete EA</v>
      </c>
      <c r="X7" s="39" t="s">
        <v>121</v>
      </c>
      <c r="Y7" s="126" t="str">
        <f>A8</f>
        <v>humbiob18go</v>
      </c>
      <c r="Z7" s="127" t="str">
        <f>B8</f>
        <v>Humánbiológia GY</v>
      </c>
      <c r="AA7" s="39"/>
      <c r="AB7" s="38"/>
      <c r="AC7" s="56"/>
      <c r="AD7" s="118" t="s">
        <v>119</v>
      </c>
      <c r="AE7" s="118" t="s">
        <v>339</v>
      </c>
    </row>
    <row r="8" spans="1:31" s="6" customFormat="1" ht="12.75">
      <c r="A8" s="223" t="s">
        <v>248</v>
      </c>
      <c r="B8" s="109" t="s">
        <v>108</v>
      </c>
      <c r="C8" s="88"/>
      <c r="D8" s="165"/>
      <c r="E8" s="167"/>
      <c r="F8" s="167"/>
      <c r="G8" s="167"/>
      <c r="H8" s="167"/>
      <c r="I8" s="14" t="s">
        <v>32</v>
      </c>
      <c r="J8" s="14"/>
      <c r="K8" s="14"/>
      <c r="L8" s="14"/>
      <c r="M8" s="14"/>
      <c r="N8" s="55"/>
      <c r="O8" s="115"/>
      <c r="P8" s="116">
        <v>2</v>
      </c>
      <c r="Q8" s="14"/>
      <c r="R8" s="22"/>
      <c r="S8" s="115">
        <v>2</v>
      </c>
      <c r="T8" s="55" t="s">
        <v>82</v>
      </c>
      <c r="U8" s="36" t="s">
        <v>33</v>
      </c>
      <c r="V8" s="130" t="str">
        <f>'Biológiatanár közös rész'!A25</f>
        <v>bb5t1400</v>
      </c>
      <c r="W8" s="135" t="str">
        <f>'Biológiatanár közös rész'!B25</f>
        <v>Az ember szervezete EA</v>
      </c>
      <c r="X8" s="39" t="s">
        <v>121</v>
      </c>
      <c r="Y8" s="126" t="str">
        <f>A7</f>
        <v>humbiob18eo</v>
      </c>
      <c r="Z8" s="127" t="str">
        <f>B7</f>
        <v>Humánbiológia EA</v>
      </c>
      <c r="AA8" s="39"/>
      <c r="AB8" s="38"/>
      <c r="AC8" s="56"/>
      <c r="AD8" s="118" t="s">
        <v>119</v>
      </c>
      <c r="AE8" s="118" t="s">
        <v>340</v>
      </c>
    </row>
    <row r="9" spans="1:31" s="6" customFormat="1" ht="12.75">
      <c r="A9" s="223" t="s">
        <v>249</v>
      </c>
      <c r="B9" s="109" t="s">
        <v>128</v>
      </c>
      <c r="C9" s="168"/>
      <c r="D9" s="167"/>
      <c r="E9" s="167"/>
      <c r="F9" s="167"/>
      <c r="G9" s="167"/>
      <c r="H9" s="167"/>
      <c r="I9" s="14"/>
      <c r="J9" s="14" t="s">
        <v>32</v>
      </c>
      <c r="K9" s="14"/>
      <c r="L9" s="14"/>
      <c r="M9" s="14"/>
      <c r="N9" s="55"/>
      <c r="O9" s="115">
        <v>2</v>
      </c>
      <c r="P9" s="116"/>
      <c r="Q9" s="14"/>
      <c r="R9" s="22"/>
      <c r="S9" s="21">
        <v>2</v>
      </c>
      <c r="T9" s="55" t="s">
        <v>83</v>
      </c>
      <c r="U9" s="60"/>
      <c r="V9" s="131"/>
      <c r="W9" s="136"/>
      <c r="X9" s="21"/>
      <c r="Y9" s="132"/>
      <c r="Z9" s="137"/>
      <c r="AA9" s="21"/>
      <c r="AB9" s="14"/>
      <c r="AC9" s="55"/>
      <c r="AD9" s="110" t="s">
        <v>137</v>
      </c>
      <c r="AE9" s="110" t="s">
        <v>297</v>
      </c>
    </row>
    <row r="10" spans="1:31" s="6" customFormat="1" ht="12.75">
      <c r="A10" s="223" t="s">
        <v>250</v>
      </c>
      <c r="B10" s="109" t="s">
        <v>132</v>
      </c>
      <c r="C10" s="168"/>
      <c r="D10" s="167"/>
      <c r="E10" s="167"/>
      <c r="F10" s="167"/>
      <c r="G10" s="167"/>
      <c r="H10" s="167"/>
      <c r="I10" s="14"/>
      <c r="J10" s="14" t="s">
        <v>32</v>
      </c>
      <c r="K10" s="14"/>
      <c r="L10" s="14"/>
      <c r="M10" s="14"/>
      <c r="N10" s="55"/>
      <c r="O10" s="21">
        <v>2</v>
      </c>
      <c r="P10" s="116"/>
      <c r="Q10" s="14"/>
      <c r="R10" s="22"/>
      <c r="S10" s="21">
        <v>2</v>
      </c>
      <c r="T10" s="55" t="s">
        <v>83</v>
      </c>
      <c r="U10" s="21"/>
      <c r="V10" s="132"/>
      <c r="W10" s="137"/>
      <c r="X10" s="21"/>
      <c r="Y10" s="132"/>
      <c r="Z10" s="137"/>
      <c r="AA10" s="21"/>
      <c r="AB10" s="14"/>
      <c r="AC10" s="55"/>
      <c r="AD10" s="35" t="s">
        <v>139</v>
      </c>
      <c r="AE10" s="229" t="s">
        <v>341</v>
      </c>
    </row>
    <row r="11" spans="1:31" s="6" customFormat="1" ht="12.75">
      <c r="A11" s="223" t="s">
        <v>251</v>
      </c>
      <c r="B11" t="s">
        <v>383</v>
      </c>
      <c r="C11" s="168"/>
      <c r="D11" s="167"/>
      <c r="E11" s="167"/>
      <c r="F11" s="167"/>
      <c r="G11" s="167"/>
      <c r="H11" s="167"/>
      <c r="I11" s="14" t="s">
        <v>32</v>
      </c>
      <c r="J11" s="14"/>
      <c r="K11" s="14"/>
      <c r="L11" s="14"/>
      <c r="M11" s="14"/>
      <c r="N11" s="55"/>
      <c r="O11" s="21">
        <v>2</v>
      </c>
      <c r="P11" s="116"/>
      <c r="Q11" s="14"/>
      <c r="R11" s="22"/>
      <c r="S11" s="21">
        <v>2</v>
      </c>
      <c r="T11" s="55" t="s">
        <v>83</v>
      </c>
      <c r="U11" s="20" t="s">
        <v>33</v>
      </c>
      <c r="V11" s="129" t="str">
        <f>'Biológiatanár közös rész'!A29</f>
        <v>bb5t4301</v>
      </c>
      <c r="W11" s="134" t="str">
        <f>'Biológiatanár közös rész'!B29</f>
        <v>A növények szervezete  GY</v>
      </c>
      <c r="X11" s="20" t="s">
        <v>33</v>
      </c>
      <c r="Y11" s="129" t="str">
        <f>'Biológiatanár közös rész'!A45</f>
        <v>bb5t1301</v>
      </c>
      <c r="Z11" s="134" t="str">
        <f>'Biológiatanár közös rész'!B45</f>
        <v>Biokémia és molekuláris biológia I. EA</v>
      </c>
      <c r="AA11" s="59"/>
      <c r="AB11" s="45"/>
      <c r="AC11" s="64"/>
      <c r="AD11" s="161" t="s">
        <v>159</v>
      </c>
      <c r="AE11" s="161" t="s">
        <v>298</v>
      </c>
    </row>
    <row r="12" spans="1:31" s="6" customFormat="1" ht="12.75">
      <c r="A12" s="223" t="s">
        <v>252</v>
      </c>
      <c r="B12" s="102" t="s">
        <v>151</v>
      </c>
      <c r="C12" s="168"/>
      <c r="D12" s="167"/>
      <c r="E12" s="167"/>
      <c r="F12" s="167"/>
      <c r="G12" s="167"/>
      <c r="H12" s="167"/>
      <c r="I12" s="14" t="s">
        <v>32</v>
      </c>
      <c r="J12" s="14"/>
      <c r="K12" s="14"/>
      <c r="L12" s="14"/>
      <c r="M12" s="14"/>
      <c r="N12" s="55"/>
      <c r="O12" s="21">
        <v>2</v>
      </c>
      <c r="P12" s="116"/>
      <c r="Q12" s="14"/>
      <c r="R12" s="22"/>
      <c r="S12" s="21">
        <v>2</v>
      </c>
      <c r="T12" s="55" t="s">
        <v>83</v>
      </c>
      <c r="U12" s="20" t="s">
        <v>33</v>
      </c>
      <c r="V12" s="129" t="str">
        <f>'Biológiatanár közös rész'!A25</f>
        <v>bb5t1400</v>
      </c>
      <c r="W12" s="134" t="str">
        <f>'Biológiatanár közös rész'!B25</f>
        <v>Az ember szervezete EA</v>
      </c>
      <c r="X12" s="59"/>
      <c r="Y12" s="73"/>
      <c r="Z12" s="145"/>
      <c r="AA12" s="59"/>
      <c r="AB12" s="45"/>
      <c r="AC12" s="64"/>
      <c r="AD12" s="161" t="s">
        <v>160</v>
      </c>
      <c r="AE12" s="161" t="s">
        <v>342</v>
      </c>
    </row>
    <row r="13" spans="1:31" s="6" customFormat="1" ht="12.75">
      <c r="A13" s="223" t="s">
        <v>253</v>
      </c>
      <c r="B13" s="102" t="s">
        <v>152</v>
      </c>
      <c r="C13" s="168"/>
      <c r="D13" s="167"/>
      <c r="E13" s="167"/>
      <c r="F13" s="167"/>
      <c r="G13" s="167"/>
      <c r="H13" s="167"/>
      <c r="I13" s="14"/>
      <c r="J13" s="14" t="s">
        <v>32</v>
      </c>
      <c r="K13" s="14"/>
      <c r="L13" s="14"/>
      <c r="M13" s="14"/>
      <c r="N13" s="55"/>
      <c r="O13" s="21">
        <v>2</v>
      </c>
      <c r="P13" s="116"/>
      <c r="Q13" s="14"/>
      <c r="R13" s="22"/>
      <c r="S13" s="21">
        <v>2</v>
      </c>
      <c r="T13" s="55" t="s">
        <v>83</v>
      </c>
      <c r="U13" s="65" t="s">
        <v>47</v>
      </c>
      <c r="V13" s="162" t="str">
        <f>A12</f>
        <v>elett1b18eo</v>
      </c>
      <c r="W13" s="163" t="str">
        <f>B12</f>
        <v>Élettan – I. EA</v>
      </c>
      <c r="X13" s="59"/>
      <c r="Y13" s="73"/>
      <c r="Z13" s="145"/>
      <c r="AA13" s="59"/>
      <c r="AB13" s="45"/>
      <c r="AC13" s="64"/>
      <c r="AD13" s="161" t="s">
        <v>160</v>
      </c>
      <c r="AE13" s="161" t="s">
        <v>343</v>
      </c>
    </row>
    <row r="14" spans="1:31" s="6" customFormat="1" ht="12.75">
      <c r="A14" s="102" t="s">
        <v>153</v>
      </c>
      <c r="B14" s="108" t="s">
        <v>154</v>
      </c>
      <c r="C14" s="168"/>
      <c r="D14" s="167"/>
      <c r="E14" s="167"/>
      <c r="F14" s="167"/>
      <c r="G14" s="167"/>
      <c r="H14" s="167"/>
      <c r="I14" s="14" t="s">
        <v>32</v>
      </c>
      <c r="J14" s="14"/>
      <c r="K14" s="14"/>
      <c r="L14" s="14"/>
      <c r="M14" s="14"/>
      <c r="N14" s="55"/>
      <c r="O14" s="115">
        <v>1</v>
      </c>
      <c r="P14" s="116"/>
      <c r="Q14" s="14"/>
      <c r="R14" s="22"/>
      <c r="S14" s="115">
        <v>1</v>
      </c>
      <c r="T14" s="55" t="s">
        <v>83</v>
      </c>
      <c r="U14" s="20" t="s">
        <v>33</v>
      </c>
      <c r="V14" s="129" t="str">
        <f>'Biológiatanár közös rész'!A45</f>
        <v>bb5t1301</v>
      </c>
      <c r="W14" s="134" t="str">
        <f>'Biológiatanár közös rész'!B45</f>
        <v>Biokémia és molekuláris biológia I. EA</v>
      </c>
      <c r="X14" s="59"/>
      <c r="Y14" s="73"/>
      <c r="Z14" s="145"/>
      <c r="AA14" s="59"/>
      <c r="AB14" s="45"/>
      <c r="AC14" s="64"/>
      <c r="AD14" s="161" t="s">
        <v>161</v>
      </c>
      <c r="AE14" s="145" t="s">
        <v>299</v>
      </c>
    </row>
    <row r="15" spans="1:31" s="6" customFormat="1" ht="12.75">
      <c r="A15" s="223" t="s">
        <v>254</v>
      </c>
      <c r="B15" s="109" t="s">
        <v>133</v>
      </c>
      <c r="C15" s="168"/>
      <c r="D15" s="167"/>
      <c r="E15" s="167"/>
      <c r="F15" s="167"/>
      <c r="G15" s="167"/>
      <c r="H15" s="167"/>
      <c r="I15" s="14"/>
      <c r="J15" s="14" t="s">
        <v>32</v>
      </c>
      <c r="K15" s="14"/>
      <c r="L15" s="14"/>
      <c r="M15" s="14"/>
      <c r="N15" s="55"/>
      <c r="O15" s="115">
        <v>2</v>
      </c>
      <c r="P15" s="116"/>
      <c r="Q15" s="14"/>
      <c r="R15" s="22"/>
      <c r="S15" s="115">
        <v>3</v>
      </c>
      <c r="T15" s="55" t="s">
        <v>83</v>
      </c>
      <c r="U15" s="59"/>
      <c r="V15" s="103"/>
      <c r="W15" s="166"/>
      <c r="X15" s="59"/>
      <c r="Y15" s="73"/>
      <c r="Z15" s="145"/>
      <c r="AA15" s="59"/>
      <c r="AB15" s="45"/>
      <c r="AC15" s="64"/>
      <c r="AD15" s="110" t="s">
        <v>112</v>
      </c>
      <c r="AE15" s="110" t="s">
        <v>344</v>
      </c>
    </row>
    <row r="16" spans="1:31" s="6" customFormat="1" ht="12.75">
      <c r="A16" s="223" t="s">
        <v>255</v>
      </c>
      <c r="B16" s="18" t="s">
        <v>175</v>
      </c>
      <c r="C16" s="88"/>
      <c r="D16" s="165"/>
      <c r="E16" s="165"/>
      <c r="F16" s="165"/>
      <c r="G16" s="165"/>
      <c r="H16" s="165"/>
      <c r="I16" s="14" t="s">
        <v>32</v>
      </c>
      <c r="J16" s="14"/>
      <c r="K16" s="14"/>
      <c r="L16" s="14"/>
      <c r="M16" s="14"/>
      <c r="N16" s="55"/>
      <c r="O16" s="21"/>
      <c r="P16" s="14">
        <v>2</v>
      </c>
      <c r="Q16" s="14"/>
      <c r="R16" s="22"/>
      <c r="S16" s="21">
        <v>2</v>
      </c>
      <c r="T16" s="55" t="s">
        <v>82</v>
      </c>
      <c r="U16" s="175" t="s">
        <v>33</v>
      </c>
      <c r="V16" s="297" t="s">
        <v>400</v>
      </c>
      <c r="W16" s="297" t="s">
        <v>401</v>
      </c>
      <c r="X16" s="175"/>
      <c r="Y16" s="176"/>
      <c r="Z16" s="177"/>
      <c r="AA16" s="20"/>
      <c r="AB16" s="129"/>
      <c r="AC16" s="134"/>
      <c r="AD16" s="24" t="s">
        <v>162</v>
      </c>
      <c r="AE16" s="110" t="s">
        <v>345</v>
      </c>
    </row>
    <row r="17" spans="1:31" s="6" customFormat="1" ht="12.75">
      <c r="A17" s="23" t="s">
        <v>176</v>
      </c>
      <c r="B17" s="173" t="s">
        <v>177</v>
      </c>
      <c r="C17" s="88"/>
      <c r="D17" s="165"/>
      <c r="E17" s="165"/>
      <c r="F17" s="165"/>
      <c r="G17" s="165"/>
      <c r="H17" s="165"/>
      <c r="I17" s="14"/>
      <c r="J17" s="96" t="s">
        <v>60</v>
      </c>
      <c r="K17" s="14"/>
      <c r="L17" s="14" t="s">
        <v>32</v>
      </c>
      <c r="M17" s="14"/>
      <c r="N17" s="55"/>
      <c r="O17" s="21"/>
      <c r="P17" s="14">
        <v>3</v>
      </c>
      <c r="Q17" s="14"/>
      <c r="R17" s="55"/>
      <c r="S17" s="21">
        <v>3</v>
      </c>
      <c r="T17" s="55" t="s">
        <v>82</v>
      </c>
      <c r="U17" s="178"/>
      <c r="V17" s="179"/>
      <c r="W17" s="180"/>
      <c r="X17" s="181"/>
      <c r="Y17" s="180"/>
      <c r="Z17" s="182"/>
      <c r="AA17" s="183"/>
      <c r="AB17" s="73"/>
      <c r="AC17" s="184"/>
      <c r="AD17" s="185" t="s">
        <v>147</v>
      </c>
      <c r="AE17" s="24" t="s">
        <v>300</v>
      </c>
    </row>
    <row r="18" spans="1:31" s="6" customFormat="1" ht="12.75">
      <c r="A18" s="304" t="s">
        <v>34</v>
      </c>
      <c r="B18" s="305"/>
      <c r="C18" s="84">
        <f aca="true" t="shared" si="0" ref="C18:N18">SUMIF(C7:C17,"=x",$O7:$O17)+SUMIF(C7:C17,"=x",$P7:$P17)+SUMIF(C7:C17,"=x",$Q7:$Q17)</f>
        <v>0</v>
      </c>
      <c r="D18" s="76">
        <f t="shared" si="0"/>
        <v>0</v>
      </c>
      <c r="E18" s="76">
        <f t="shared" si="0"/>
        <v>0</v>
      </c>
      <c r="F18" s="76">
        <f t="shared" si="0"/>
        <v>0</v>
      </c>
      <c r="G18" s="76">
        <f t="shared" si="0"/>
        <v>0</v>
      </c>
      <c r="H18" s="76">
        <f t="shared" si="0"/>
        <v>0</v>
      </c>
      <c r="I18" s="29">
        <f t="shared" si="0"/>
        <v>11</v>
      </c>
      <c r="J18" s="29">
        <f t="shared" si="0"/>
        <v>8</v>
      </c>
      <c r="K18" s="29">
        <f t="shared" si="0"/>
        <v>0</v>
      </c>
      <c r="L18" s="29">
        <f t="shared" si="0"/>
        <v>3</v>
      </c>
      <c r="M18" s="29">
        <f t="shared" si="0"/>
        <v>0</v>
      </c>
      <c r="N18" s="30">
        <f t="shared" si="0"/>
        <v>0</v>
      </c>
      <c r="O18" s="306">
        <f>SUM(C18:N18)</f>
        <v>22</v>
      </c>
      <c r="P18" s="307"/>
      <c r="Q18" s="307"/>
      <c r="R18" s="307"/>
      <c r="S18" s="307"/>
      <c r="T18" s="308"/>
      <c r="U18" s="336"/>
      <c r="V18" s="337"/>
      <c r="W18" s="337"/>
      <c r="X18" s="337"/>
      <c r="Y18" s="337"/>
      <c r="Z18" s="337"/>
      <c r="AA18" s="337"/>
      <c r="AB18" s="337"/>
      <c r="AC18" s="337"/>
      <c r="AD18" s="337"/>
      <c r="AE18" s="338"/>
    </row>
    <row r="19" spans="1:31" s="6" customFormat="1" ht="12.75">
      <c r="A19" s="309" t="s">
        <v>35</v>
      </c>
      <c r="B19" s="310"/>
      <c r="C19" s="85">
        <f aca="true" t="shared" si="1" ref="C19:J19">SUMIF(C7:C17,"=x",$S7:$S17)</f>
        <v>0</v>
      </c>
      <c r="D19" s="78">
        <f t="shared" si="1"/>
        <v>0</v>
      </c>
      <c r="E19" s="78">
        <f t="shared" si="1"/>
        <v>0</v>
      </c>
      <c r="F19" s="78">
        <f t="shared" si="1"/>
        <v>0</v>
      </c>
      <c r="G19" s="78">
        <f t="shared" si="1"/>
        <v>0</v>
      </c>
      <c r="H19" s="78">
        <f t="shared" si="1"/>
        <v>0</v>
      </c>
      <c r="I19" s="217">
        <f t="shared" si="1"/>
        <v>11</v>
      </c>
      <c r="J19" s="32">
        <f t="shared" si="1"/>
        <v>9</v>
      </c>
      <c r="K19" s="32"/>
      <c r="L19" s="32">
        <f>SUMIF(L7:L17,"=x",$S7:$S17)</f>
        <v>3</v>
      </c>
      <c r="M19" s="32">
        <f>SUMIF(M7:M17,"=x",$S7:$S17)</f>
        <v>0</v>
      </c>
      <c r="N19" s="33">
        <f>SUMIF(N7:N17,"=x",$S7:$S17)</f>
        <v>0</v>
      </c>
      <c r="O19" s="311">
        <f>SUM(C19:N19)</f>
        <v>23</v>
      </c>
      <c r="P19" s="312"/>
      <c r="Q19" s="312"/>
      <c r="R19" s="312"/>
      <c r="S19" s="312"/>
      <c r="T19" s="313"/>
      <c r="U19" s="298"/>
      <c r="V19" s="299"/>
      <c r="W19" s="299"/>
      <c r="X19" s="299"/>
      <c r="Y19" s="299"/>
      <c r="Z19" s="299"/>
      <c r="AA19" s="299"/>
      <c r="AB19" s="299"/>
      <c r="AC19" s="299"/>
      <c r="AD19" s="299"/>
      <c r="AE19" s="300"/>
    </row>
    <row r="20" spans="1:31" s="6" customFormat="1" ht="12.75">
      <c r="A20" s="320" t="s">
        <v>36</v>
      </c>
      <c r="B20" s="321"/>
      <c r="C20" s="86">
        <f>SUMPRODUCT(--(C7:C17="x"),--($T7:$T17="K(5)"))</f>
        <v>0</v>
      </c>
      <c r="D20" s="80">
        <f aca="true" t="shared" si="2" ref="D20:N20">SUMPRODUCT(--(D7:D17="x"),--($T7:$T17="K(5)"))</f>
        <v>0</v>
      </c>
      <c r="E20" s="80">
        <f t="shared" si="2"/>
        <v>0</v>
      </c>
      <c r="F20" s="80">
        <f t="shared" si="2"/>
        <v>0</v>
      </c>
      <c r="G20" s="80">
        <f t="shared" si="2"/>
        <v>0</v>
      </c>
      <c r="H20" s="80">
        <f t="shared" si="2"/>
        <v>0</v>
      </c>
      <c r="I20" s="26">
        <f t="shared" si="2"/>
        <v>4</v>
      </c>
      <c r="J20" s="26">
        <f t="shared" si="2"/>
        <v>4</v>
      </c>
      <c r="K20" s="26">
        <f t="shared" si="2"/>
        <v>0</v>
      </c>
      <c r="L20" s="26">
        <f t="shared" si="2"/>
        <v>0</v>
      </c>
      <c r="M20" s="26">
        <f t="shared" si="2"/>
        <v>0</v>
      </c>
      <c r="N20" s="27">
        <f t="shared" si="2"/>
        <v>0</v>
      </c>
      <c r="O20" s="322">
        <f>SUM(C20:N20)</f>
        <v>8</v>
      </c>
      <c r="P20" s="323"/>
      <c r="Q20" s="323"/>
      <c r="R20" s="323"/>
      <c r="S20" s="323"/>
      <c r="T20" s="324"/>
      <c r="U20" s="298"/>
      <c r="V20" s="299"/>
      <c r="W20" s="299"/>
      <c r="X20" s="299"/>
      <c r="Y20" s="299"/>
      <c r="Z20" s="299"/>
      <c r="AA20" s="299"/>
      <c r="AB20" s="299"/>
      <c r="AC20" s="299"/>
      <c r="AD20" s="299"/>
      <c r="AE20" s="300"/>
    </row>
    <row r="21" spans="1:31" s="6" customFormat="1" ht="12.75">
      <c r="A21" s="329" t="s">
        <v>220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3"/>
    </row>
    <row r="22" spans="1:31" s="192" customFormat="1" ht="12.75">
      <c r="A22" s="111" t="s">
        <v>178</v>
      </c>
      <c r="B22" s="108" t="s">
        <v>179</v>
      </c>
      <c r="C22" s="168"/>
      <c r="D22" s="167"/>
      <c r="E22" s="167"/>
      <c r="F22" s="167"/>
      <c r="G22" s="167"/>
      <c r="H22" s="167"/>
      <c r="I22" s="14"/>
      <c r="J22" s="14"/>
      <c r="K22" s="14" t="s">
        <v>32</v>
      </c>
      <c r="L22" s="14"/>
      <c r="M22" s="14"/>
      <c r="N22" s="55"/>
      <c r="O22" s="115"/>
      <c r="P22" s="116">
        <v>3</v>
      </c>
      <c r="Q22" s="116"/>
      <c r="R22" s="186"/>
      <c r="S22" s="115">
        <v>3</v>
      </c>
      <c r="T22" s="55" t="s">
        <v>82</v>
      </c>
      <c r="U22" s="210"/>
      <c r="V22" s="208"/>
      <c r="W22" s="211"/>
      <c r="X22" s="210"/>
      <c r="Y22" s="208"/>
      <c r="Z22" s="211"/>
      <c r="AA22" s="189"/>
      <c r="AB22" s="190"/>
      <c r="AC22" s="191"/>
      <c r="AD22" s="110" t="s">
        <v>180</v>
      </c>
      <c r="AE22" s="191" t="s">
        <v>301</v>
      </c>
    </row>
    <row r="23" spans="1:31" s="192" customFormat="1" ht="12.75">
      <c r="A23" s="111" t="s">
        <v>182</v>
      </c>
      <c r="B23" s="108" t="s">
        <v>183</v>
      </c>
      <c r="C23" s="168"/>
      <c r="D23" s="167"/>
      <c r="E23" s="167"/>
      <c r="F23" s="167"/>
      <c r="G23" s="167"/>
      <c r="H23" s="167"/>
      <c r="I23" s="14"/>
      <c r="J23" s="14"/>
      <c r="K23" s="14" t="s">
        <v>32</v>
      </c>
      <c r="L23" s="14"/>
      <c r="M23" s="14"/>
      <c r="N23" s="55"/>
      <c r="O23" s="115"/>
      <c r="P23" s="116">
        <v>3</v>
      </c>
      <c r="Q23" s="116"/>
      <c r="R23" s="187"/>
      <c r="S23" s="115">
        <v>3</v>
      </c>
      <c r="T23" s="55" t="s">
        <v>82</v>
      </c>
      <c r="U23" s="212" t="s">
        <v>33</v>
      </c>
      <c r="V23" s="213" t="s">
        <v>251</v>
      </c>
      <c r="W23" s="214" t="s">
        <v>562</v>
      </c>
      <c r="X23" s="215"/>
      <c r="Y23" s="214"/>
      <c r="Z23" s="216"/>
      <c r="AA23" s="199"/>
      <c r="AB23" s="190"/>
      <c r="AC23" s="200"/>
      <c r="AD23" s="161" t="s">
        <v>159</v>
      </c>
      <c r="AE23" s="110" t="s">
        <v>302</v>
      </c>
    </row>
    <row r="24" spans="1:31" s="192" customFormat="1" ht="12.75">
      <c r="A24" s="111" t="s">
        <v>184</v>
      </c>
      <c r="B24" s="108" t="s">
        <v>185</v>
      </c>
      <c r="C24" s="168"/>
      <c r="D24" s="167"/>
      <c r="E24" s="167"/>
      <c r="F24" s="167"/>
      <c r="G24" s="167"/>
      <c r="H24" s="167"/>
      <c r="I24" s="14" t="s">
        <v>32</v>
      </c>
      <c r="J24" s="14"/>
      <c r="K24" s="14"/>
      <c r="L24" s="14"/>
      <c r="M24" s="14"/>
      <c r="N24" s="55"/>
      <c r="O24" s="115"/>
      <c r="P24" s="116">
        <v>3</v>
      </c>
      <c r="Q24" s="116"/>
      <c r="R24" s="187"/>
      <c r="S24" s="115">
        <v>3</v>
      </c>
      <c r="T24" s="55" t="s">
        <v>82</v>
      </c>
      <c r="U24" s="207" t="s">
        <v>47</v>
      </c>
      <c r="V24" s="208" t="str">
        <f>'Biológiatanár közös rész'!A45</f>
        <v>bb5t1301</v>
      </c>
      <c r="W24" s="209" t="str">
        <f>'Biológiatanár közös rész'!B45</f>
        <v>Biokémia és molekuláris biológia I. EA</v>
      </c>
      <c r="X24" s="196"/>
      <c r="Y24" s="197"/>
      <c r="Z24" s="198"/>
      <c r="AA24" s="199"/>
      <c r="AB24" s="190"/>
      <c r="AC24" s="200"/>
      <c r="AD24" s="161" t="s">
        <v>186</v>
      </c>
      <c r="AE24" s="110" t="s">
        <v>303</v>
      </c>
    </row>
    <row r="25" spans="1:31" s="192" customFormat="1" ht="12.75">
      <c r="A25" s="102" t="s">
        <v>187</v>
      </c>
      <c r="B25" s="18" t="s">
        <v>230</v>
      </c>
      <c r="C25" s="168"/>
      <c r="D25" s="167"/>
      <c r="E25" s="167"/>
      <c r="F25" s="167"/>
      <c r="G25" s="167"/>
      <c r="H25" s="167"/>
      <c r="I25" s="14"/>
      <c r="J25" s="14" t="s">
        <v>32</v>
      </c>
      <c r="K25" s="14"/>
      <c r="L25" s="14"/>
      <c r="M25" s="14"/>
      <c r="N25" s="55"/>
      <c r="O25" s="115"/>
      <c r="P25" s="116">
        <v>3</v>
      </c>
      <c r="Q25" s="116"/>
      <c r="R25" s="187"/>
      <c r="S25" s="115">
        <v>3</v>
      </c>
      <c r="T25" s="55" t="s">
        <v>82</v>
      </c>
      <c r="U25" s="193" t="s">
        <v>33</v>
      </c>
      <c r="V25" s="194" t="str">
        <f>A24</f>
        <v>bb5t5700</v>
      </c>
      <c r="W25" s="195" t="str">
        <f>B24</f>
        <v>Biokémia szeminárium</v>
      </c>
      <c r="X25" s="196"/>
      <c r="Y25" s="197"/>
      <c r="Z25" s="198"/>
      <c r="AA25" s="199"/>
      <c r="AB25" s="190"/>
      <c r="AC25" s="200"/>
      <c r="AD25" s="161" t="s">
        <v>188</v>
      </c>
      <c r="AE25" s="110" t="s">
        <v>304</v>
      </c>
    </row>
    <row r="26" spans="1:31" s="192" customFormat="1" ht="12.75">
      <c r="A26" s="201" t="s">
        <v>189</v>
      </c>
      <c r="B26" s="108" t="s">
        <v>190</v>
      </c>
      <c r="C26" s="168"/>
      <c r="D26" s="167"/>
      <c r="E26" s="167"/>
      <c r="F26" s="167"/>
      <c r="G26" s="167"/>
      <c r="H26" s="167"/>
      <c r="I26" s="14"/>
      <c r="J26" s="14" t="s">
        <v>32</v>
      </c>
      <c r="K26" s="14"/>
      <c r="L26" s="14"/>
      <c r="M26" s="14"/>
      <c r="N26" s="55"/>
      <c r="O26" s="115"/>
      <c r="P26" s="116">
        <v>3</v>
      </c>
      <c r="Q26" s="116"/>
      <c r="R26" s="187"/>
      <c r="S26" s="115">
        <v>3</v>
      </c>
      <c r="T26" s="55" t="s">
        <v>82</v>
      </c>
      <c r="U26" s="202" t="s">
        <v>47</v>
      </c>
      <c r="V26" s="188" t="str">
        <f>'Biológiatanár közös rész'!A38</f>
        <v>genetib18eo</v>
      </c>
      <c r="W26" s="203" t="str">
        <f>'Biológiatanár közös rész'!B38</f>
        <v>Genetika EA</v>
      </c>
      <c r="X26" s="196"/>
      <c r="Y26" s="197"/>
      <c r="Z26" s="198"/>
      <c r="AA26" s="199"/>
      <c r="AB26" s="190"/>
      <c r="AC26" s="200"/>
      <c r="AD26" s="161" t="s">
        <v>158</v>
      </c>
      <c r="AE26" s="110" t="s">
        <v>305</v>
      </c>
    </row>
    <row r="27" spans="1:31" s="192" customFormat="1" ht="12.75">
      <c r="A27" s="111" t="s">
        <v>191</v>
      </c>
      <c r="B27" s="108" t="s">
        <v>192</v>
      </c>
      <c r="C27" s="168"/>
      <c r="D27" s="167"/>
      <c r="E27" s="167"/>
      <c r="F27" s="167"/>
      <c r="G27" s="167"/>
      <c r="H27" s="167"/>
      <c r="I27" s="14"/>
      <c r="J27" s="14"/>
      <c r="K27" s="14" t="s">
        <v>32</v>
      </c>
      <c r="L27" s="14"/>
      <c r="M27" s="14"/>
      <c r="N27" s="55"/>
      <c r="O27" s="115"/>
      <c r="P27" s="116">
        <v>3</v>
      </c>
      <c r="Q27" s="116"/>
      <c r="R27" s="187"/>
      <c r="S27" s="115">
        <v>3</v>
      </c>
      <c r="T27" s="55" t="s">
        <v>82</v>
      </c>
      <c r="U27" s="212" t="s">
        <v>33</v>
      </c>
      <c r="V27" s="213" t="str">
        <f>A9</f>
        <v>mikrobb18eo</v>
      </c>
      <c r="W27" s="214" t="str">
        <f>B9</f>
        <v>Mikrobiológia EA</v>
      </c>
      <c r="X27" s="196"/>
      <c r="Y27" s="197"/>
      <c r="Z27" s="198"/>
      <c r="AA27" s="199"/>
      <c r="AB27" s="190"/>
      <c r="AC27" s="200"/>
      <c r="AD27" s="161" t="s">
        <v>193</v>
      </c>
      <c r="AE27" s="110" t="s">
        <v>306</v>
      </c>
    </row>
    <row r="28" spans="1:31" s="192" customFormat="1" ht="12.75">
      <c r="A28" s="111" t="s">
        <v>563</v>
      </c>
      <c r="B28" s="108" t="s">
        <v>194</v>
      </c>
      <c r="C28" s="168"/>
      <c r="D28" s="167"/>
      <c r="E28" s="167"/>
      <c r="F28" s="167"/>
      <c r="G28" s="167"/>
      <c r="H28" s="167"/>
      <c r="I28" s="14"/>
      <c r="J28" s="14"/>
      <c r="K28" s="14"/>
      <c r="L28" s="14" t="s">
        <v>32</v>
      </c>
      <c r="M28" s="14"/>
      <c r="N28" s="55"/>
      <c r="O28" s="115">
        <v>2</v>
      </c>
      <c r="P28" s="116"/>
      <c r="Q28" s="116"/>
      <c r="R28" s="187"/>
      <c r="S28" s="115">
        <v>4</v>
      </c>
      <c r="T28" s="55" t="s">
        <v>83</v>
      </c>
      <c r="U28" s="212" t="s">
        <v>33</v>
      </c>
      <c r="V28" s="213" t="str">
        <f>'Biológiatanár közös rész'!A28</f>
        <v>novszeb18eo</v>
      </c>
      <c r="W28" s="214" t="str">
        <f>'Biológiatanár közös rész'!B28</f>
        <v>A növények szervezete  EA</v>
      </c>
      <c r="X28" s="196"/>
      <c r="Y28" s="221"/>
      <c r="Z28" s="198"/>
      <c r="AA28" s="199"/>
      <c r="AB28" s="190"/>
      <c r="AC28" s="200"/>
      <c r="AD28" s="161" t="s">
        <v>116</v>
      </c>
      <c r="AE28" s="110" t="s">
        <v>307</v>
      </c>
    </row>
    <row r="29" spans="1:31" s="192" customFormat="1" ht="12.75">
      <c r="A29" s="102" t="s">
        <v>564</v>
      </c>
      <c r="B29" s="102" t="s">
        <v>565</v>
      </c>
      <c r="C29" s="284"/>
      <c r="D29" s="285"/>
      <c r="E29" s="285"/>
      <c r="F29" s="285"/>
      <c r="G29" s="285"/>
      <c r="H29" s="285"/>
      <c r="I29" s="286"/>
      <c r="J29" s="116" t="s">
        <v>32</v>
      </c>
      <c r="K29" s="286"/>
      <c r="L29" s="286"/>
      <c r="M29" s="286"/>
      <c r="N29" s="287"/>
      <c r="O29" s="115">
        <v>2</v>
      </c>
      <c r="P29" s="116"/>
      <c r="Q29" s="116"/>
      <c r="R29" s="187"/>
      <c r="S29" s="115">
        <v>2</v>
      </c>
      <c r="T29" s="187" t="s">
        <v>83</v>
      </c>
      <c r="U29" s="288"/>
      <c r="V29" s="289"/>
      <c r="W29" s="290"/>
      <c r="X29" s="291"/>
      <c r="Y29" s="290"/>
      <c r="Z29" s="292"/>
      <c r="AA29" s="293"/>
      <c r="AB29" s="294"/>
      <c r="AC29" s="295"/>
      <c r="AD29" s="161" t="s">
        <v>181</v>
      </c>
      <c r="AE29" s="161" t="s">
        <v>566</v>
      </c>
    </row>
    <row r="30" spans="1:31" s="192" customFormat="1" ht="12.75">
      <c r="A30" s="111" t="s">
        <v>195</v>
      </c>
      <c r="B30" s="108" t="s">
        <v>196</v>
      </c>
      <c r="C30" s="168"/>
      <c r="D30" s="167"/>
      <c r="E30" s="167"/>
      <c r="F30" s="167"/>
      <c r="G30" s="167"/>
      <c r="H30" s="167"/>
      <c r="I30" s="14"/>
      <c r="J30" s="14"/>
      <c r="K30" s="14"/>
      <c r="L30" s="14" t="s">
        <v>32</v>
      </c>
      <c r="M30" s="14"/>
      <c r="N30" s="55"/>
      <c r="O30" s="115">
        <v>2</v>
      </c>
      <c r="P30" s="116"/>
      <c r="Q30" s="116"/>
      <c r="R30" s="187"/>
      <c r="S30" s="115">
        <v>2</v>
      </c>
      <c r="T30" s="55" t="s">
        <v>83</v>
      </c>
      <c r="U30" s="202"/>
      <c r="V30" s="205"/>
      <c r="W30" s="197"/>
      <c r="X30" s="196"/>
      <c r="Y30" s="197"/>
      <c r="Z30" s="198"/>
      <c r="AA30" s="199"/>
      <c r="AB30" s="190"/>
      <c r="AC30" s="200"/>
      <c r="AD30" s="161" t="s">
        <v>197</v>
      </c>
      <c r="AE30" s="110" t="s">
        <v>308</v>
      </c>
    </row>
    <row r="31" spans="1:31" s="192" customFormat="1" ht="12.75">
      <c r="A31" s="111" t="s">
        <v>567</v>
      </c>
      <c r="B31" s="108" t="s">
        <v>198</v>
      </c>
      <c r="C31" s="168"/>
      <c r="D31" s="167"/>
      <c r="E31" s="167"/>
      <c r="F31" s="167"/>
      <c r="G31" s="167"/>
      <c r="H31" s="167"/>
      <c r="I31" s="14"/>
      <c r="J31" s="14"/>
      <c r="K31" s="14" t="s">
        <v>32</v>
      </c>
      <c r="L31" s="14"/>
      <c r="M31" s="14"/>
      <c r="N31" s="55"/>
      <c r="O31" s="115">
        <v>2</v>
      </c>
      <c r="P31" s="116"/>
      <c r="Q31" s="116"/>
      <c r="R31" s="187"/>
      <c r="S31" s="115">
        <v>4</v>
      </c>
      <c r="T31" s="55" t="s">
        <v>83</v>
      </c>
      <c r="U31" s="204" t="s">
        <v>47</v>
      </c>
      <c r="V31" s="188" t="s">
        <v>253</v>
      </c>
      <c r="W31" s="296" t="s">
        <v>152</v>
      </c>
      <c r="X31" s="196"/>
      <c r="Y31" s="197"/>
      <c r="Z31" s="198"/>
      <c r="AA31" s="199"/>
      <c r="AB31" s="190"/>
      <c r="AC31" s="200"/>
      <c r="AD31" s="161" t="s">
        <v>199</v>
      </c>
      <c r="AE31" s="110" t="s">
        <v>309</v>
      </c>
    </row>
    <row r="32" spans="1:31" s="192" customFormat="1" ht="12.75">
      <c r="A32" s="111" t="s">
        <v>200</v>
      </c>
      <c r="B32" s="108" t="s">
        <v>201</v>
      </c>
      <c r="C32" s="168"/>
      <c r="D32" s="167"/>
      <c r="E32" s="167"/>
      <c r="F32" s="167"/>
      <c r="G32" s="167"/>
      <c r="H32" s="167"/>
      <c r="I32" s="14"/>
      <c r="J32" s="14"/>
      <c r="K32" s="14" t="s">
        <v>32</v>
      </c>
      <c r="L32" s="14"/>
      <c r="M32" s="14"/>
      <c r="N32" s="55"/>
      <c r="O32" s="115">
        <v>3</v>
      </c>
      <c r="P32" s="116"/>
      <c r="Q32" s="116"/>
      <c r="R32" s="187"/>
      <c r="S32" s="115">
        <v>4</v>
      </c>
      <c r="T32" s="55" t="s">
        <v>83</v>
      </c>
      <c r="U32" s="202"/>
      <c r="V32" s="205"/>
      <c r="W32" s="197"/>
      <c r="X32" s="196"/>
      <c r="Y32" s="197"/>
      <c r="Z32" s="198"/>
      <c r="AA32" s="199"/>
      <c r="AB32" s="190"/>
      <c r="AC32" s="200"/>
      <c r="AD32" s="161" t="s">
        <v>202</v>
      </c>
      <c r="AE32" s="110" t="s">
        <v>310</v>
      </c>
    </row>
    <row r="33" spans="1:31" s="192" customFormat="1" ht="12.75">
      <c r="A33" s="111" t="s">
        <v>203</v>
      </c>
      <c r="B33" s="108" t="s">
        <v>204</v>
      </c>
      <c r="C33" s="168"/>
      <c r="D33" s="167"/>
      <c r="E33" s="167"/>
      <c r="F33" s="167"/>
      <c r="G33" s="167"/>
      <c r="H33" s="167"/>
      <c r="I33" s="14"/>
      <c r="J33" s="14"/>
      <c r="K33" s="14" t="s">
        <v>32</v>
      </c>
      <c r="L33" s="14"/>
      <c r="M33" s="14"/>
      <c r="N33" s="55"/>
      <c r="O33" s="115">
        <v>4</v>
      </c>
      <c r="P33" s="116"/>
      <c r="Q33" s="116"/>
      <c r="R33" s="187"/>
      <c r="S33" s="115">
        <v>4</v>
      </c>
      <c r="T33" s="187" t="s">
        <v>227</v>
      </c>
      <c r="U33" s="202"/>
      <c r="V33" s="205"/>
      <c r="W33" s="197"/>
      <c r="X33" s="196"/>
      <c r="Y33" s="197"/>
      <c r="Z33" s="198"/>
      <c r="AA33" s="199"/>
      <c r="AB33" s="190"/>
      <c r="AC33" s="200"/>
      <c r="AD33" s="161" t="s">
        <v>112</v>
      </c>
      <c r="AE33" s="110" t="s">
        <v>311</v>
      </c>
    </row>
    <row r="34" spans="1:31" s="192" customFormat="1" ht="12.75">
      <c r="A34" s="111" t="s">
        <v>205</v>
      </c>
      <c r="B34" s="108" t="s">
        <v>206</v>
      </c>
      <c r="C34" s="168"/>
      <c r="D34" s="167"/>
      <c r="E34" s="167"/>
      <c r="F34" s="167"/>
      <c r="G34" s="167"/>
      <c r="H34" s="167"/>
      <c r="I34" s="14"/>
      <c r="J34" s="14"/>
      <c r="K34" s="14" t="s">
        <v>32</v>
      </c>
      <c r="L34" s="14"/>
      <c r="M34" s="14"/>
      <c r="N34" s="55"/>
      <c r="O34" s="115">
        <v>2</v>
      </c>
      <c r="P34" s="116"/>
      <c r="Q34" s="116"/>
      <c r="R34" s="187"/>
      <c r="S34" s="115">
        <v>2</v>
      </c>
      <c r="T34" s="55" t="s">
        <v>83</v>
      </c>
      <c r="U34" s="202"/>
      <c r="V34" s="205"/>
      <c r="W34" s="197"/>
      <c r="X34" s="196"/>
      <c r="Y34" s="197"/>
      <c r="Z34" s="198"/>
      <c r="AA34" s="199"/>
      <c r="AB34" s="190"/>
      <c r="AC34" s="200"/>
      <c r="AD34" s="161" t="s">
        <v>118</v>
      </c>
      <c r="AE34" s="110" t="s">
        <v>312</v>
      </c>
    </row>
    <row r="35" spans="1:31" s="192" customFormat="1" ht="12.75">
      <c r="A35" s="111" t="s">
        <v>207</v>
      </c>
      <c r="B35" s="108" t="s">
        <v>208</v>
      </c>
      <c r="C35" s="168"/>
      <c r="D35" s="167"/>
      <c r="E35" s="167"/>
      <c r="F35" s="167"/>
      <c r="G35" s="167"/>
      <c r="H35" s="167"/>
      <c r="I35" s="14"/>
      <c r="J35" s="14"/>
      <c r="K35" s="14"/>
      <c r="L35" s="14" t="s">
        <v>32</v>
      </c>
      <c r="M35" s="14"/>
      <c r="N35" s="55"/>
      <c r="O35" s="115">
        <v>2</v>
      </c>
      <c r="P35" s="116"/>
      <c r="Q35" s="116"/>
      <c r="R35" s="187"/>
      <c r="S35" s="115">
        <v>2</v>
      </c>
      <c r="T35" s="55" t="s">
        <v>83</v>
      </c>
      <c r="U35" s="219"/>
      <c r="V35" s="220"/>
      <c r="W35" s="221"/>
      <c r="X35" s="196"/>
      <c r="Y35" s="197"/>
      <c r="Z35" s="198"/>
      <c r="AA35" s="199"/>
      <c r="AB35" s="190"/>
      <c r="AC35" s="200"/>
      <c r="AD35" s="161" t="s">
        <v>113</v>
      </c>
      <c r="AE35" s="110" t="s">
        <v>313</v>
      </c>
    </row>
    <row r="36" spans="1:31" s="192" customFormat="1" ht="12.75">
      <c r="A36" s="111" t="s">
        <v>209</v>
      </c>
      <c r="B36" s="108" t="s">
        <v>210</v>
      </c>
      <c r="C36" s="168"/>
      <c r="D36" s="167"/>
      <c r="E36" s="167"/>
      <c r="F36" s="167"/>
      <c r="G36" s="167"/>
      <c r="H36" s="167"/>
      <c r="I36" s="14"/>
      <c r="J36" s="14"/>
      <c r="K36" s="14"/>
      <c r="L36" s="14" t="s">
        <v>32</v>
      </c>
      <c r="M36" s="14"/>
      <c r="N36" s="55"/>
      <c r="O36" s="115">
        <v>2</v>
      </c>
      <c r="P36" s="116"/>
      <c r="Q36" s="116"/>
      <c r="R36" s="187"/>
      <c r="S36" s="115">
        <v>2</v>
      </c>
      <c r="T36" s="55" t="s">
        <v>83</v>
      </c>
      <c r="U36" s="202"/>
      <c r="V36" s="205"/>
      <c r="W36" s="197"/>
      <c r="X36" s="196"/>
      <c r="Y36" s="197"/>
      <c r="Z36" s="198"/>
      <c r="AA36" s="199"/>
      <c r="AB36" s="190"/>
      <c r="AC36" s="200"/>
      <c r="AD36" s="161" t="s">
        <v>211</v>
      </c>
      <c r="AE36" s="110" t="s">
        <v>314</v>
      </c>
    </row>
    <row r="37" spans="1:31" s="192" customFormat="1" ht="12.75">
      <c r="A37" s="111" t="s">
        <v>212</v>
      </c>
      <c r="B37" s="108" t="s">
        <v>213</v>
      </c>
      <c r="C37" s="168"/>
      <c r="D37" s="167"/>
      <c r="E37" s="167"/>
      <c r="F37" s="167"/>
      <c r="G37" s="167"/>
      <c r="H37" s="167"/>
      <c r="I37" s="14"/>
      <c r="J37" s="14"/>
      <c r="K37" s="14" t="s">
        <v>32</v>
      </c>
      <c r="L37" s="14"/>
      <c r="M37" s="14"/>
      <c r="N37" s="55"/>
      <c r="O37" s="115">
        <v>2</v>
      </c>
      <c r="P37" s="116"/>
      <c r="Q37" s="116"/>
      <c r="R37" s="187"/>
      <c r="S37" s="115">
        <v>2</v>
      </c>
      <c r="T37" s="55" t="s">
        <v>83</v>
      </c>
      <c r="U37" s="193" t="s">
        <v>33</v>
      </c>
      <c r="V37" s="194" t="str">
        <f>A14</f>
        <v>bb5t1603</v>
      </c>
      <c r="W37" s="206" t="str">
        <f>B14</f>
        <v>Immunológia EA</v>
      </c>
      <c r="X37" s="196"/>
      <c r="Y37" s="197"/>
      <c r="Z37" s="198"/>
      <c r="AA37" s="199"/>
      <c r="AB37" s="190"/>
      <c r="AC37" s="200"/>
      <c r="AD37" s="161" t="s">
        <v>214</v>
      </c>
      <c r="AE37" s="110" t="s">
        <v>315</v>
      </c>
    </row>
    <row r="38" spans="1:31" s="192" customFormat="1" ht="12.75">
      <c r="A38" s="223" t="s">
        <v>256</v>
      </c>
      <c r="B38" s="102" t="s">
        <v>215</v>
      </c>
      <c r="C38" s="168"/>
      <c r="D38" s="167"/>
      <c r="E38" s="167"/>
      <c r="F38" s="167"/>
      <c r="G38" s="167"/>
      <c r="H38" s="167"/>
      <c r="I38" s="14"/>
      <c r="J38" s="14"/>
      <c r="K38" s="14" t="s">
        <v>32</v>
      </c>
      <c r="L38" s="14"/>
      <c r="M38" s="14"/>
      <c r="N38" s="55"/>
      <c r="O38" s="115">
        <v>2</v>
      </c>
      <c r="P38" s="116"/>
      <c r="Q38" s="116"/>
      <c r="R38" s="187"/>
      <c r="S38" s="115">
        <v>2</v>
      </c>
      <c r="T38" s="55" t="s">
        <v>83</v>
      </c>
      <c r="U38" s="207" t="s">
        <v>47</v>
      </c>
      <c r="V38" s="208" t="str">
        <f>'Biológiatanár közös rész'!A25</f>
        <v>bb5t1400</v>
      </c>
      <c r="W38" s="209" t="str">
        <f>'Biológiatanár közös rész'!B25</f>
        <v>Az ember szervezete EA</v>
      </c>
      <c r="X38" s="196"/>
      <c r="Y38" s="197"/>
      <c r="Z38" s="198"/>
      <c r="AA38" s="199"/>
      <c r="AB38" s="190"/>
      <c r="AC38" s="200"/>
      <c r="AD38" s="161" t="s">
        <v>216</v>
      </c>
      <c r="AE38" s="161" t="s">
        <v>346</v>
      </c>
    </row>
    <row r="39" spans="1:31" s="192" customFormat="1" ht="12.75">
      <c r="A39" s="111" t="s">
        <v>217</v>
      </c>
      <c r="B39" s="108" t="s">
        <v>218</v>
      </c>
      <c r="C39" s="168"/>
      <c r="D39" s="167"/>
      <c r="E39" s="167"/>
      <c r="F39" s="167"/>
      <c r="G39" s="167"/>
      <c r="H39" s="167"/>
      <c r="I39" s="14"/>
      <c r="J39" s="14"/>
      <c r="K39" s="14" t="s">
        <v>32</v>
      </c>
      <c r="L39" s="14"/>
      <c r="M39" s="14"/>
      <c r="N39" s="55"/>
      <c r="O39" s="115">
        <v>2</v>
      </c>
      <c r="P39" s="116"/>
      <c r="Q39" s="116"/>
      <c r="R39" s="187"/>
      <c r="S39" s="115">
        <v>2</v>
      </c>
      <c r="T39" s="55" t="s">
        <v>83</v>
      </c>
      <c r="U39" s="202"/>
      <c r="V39" s="205"/>
      <c r="W39" s="197"/>
      <c r="X39" s="196"/>
      <c r="Y39" s="197"/>
      <c r="Z39" s="198"/>
      <c r="AA39" s="199"/>
      <c r="AB39" s="190"/>
      <c r="AC39" s="200"/>
      <c r="AD39" s="161" t="s">
        <v>45</v>
      </c>
      <c r="AE39" s="110" t="s">
        <v>316</v>
      </c>
    </row>
    <row r="40" spans="1:31" s="6" customFormat="1" ht="12.75">
      <c r="A40" s="304" t="s">
        <v>34</v>
      </c>
      <c r="B40" s="305"/>
      <c r="C40" s="84"/>
      <c r="D40" s="76"/>
      <c r="E40" s="76"/>
      <c r="F40" s="76"/>
      <c r="G40" s="76"/>
      <c r="H40" s="76"/>
      <c r="I40" s="29"/>
      <c r="J40" s="29"/>
      <c r="K40" s="29"/>
      <c r="L40" s="29"/>
      <c r="M40" s="29"/>
      <c r="N40" s="30"/>
      <c r="O40" s="306">
        <f>SUM(C40:N40)</f>
        <v>0</v>
      </c>
      <c r="P40" s="307"/>
      <c r="Q40" s="307"/>
      <c r="R40" s="307"/>
      <c r="S40" s="307"/>
      <c r="T40" s="308"/>
      <c r="U40" s="336"/>
      <c r="V40" s="337"/>
      <c r="W40" s="337"/>
      <c r="X40" s="337"/>
      <c r="Y40" s="337"/>
      <c r="Z40" s="337"/>
      <c r="AA40" s="337"/>
      <c r="AB40" s="337"/>
      <c r="AC40" s="337"/>
      <c r="AD40" s="337"/>
      <c r="AE40" s="338"/>
    </row>
    <row r="41" spans="1:31" s="6" customFormat="1" ht="12.75">
      <c r="A41" s="309" t="s">
        <v>219</v>
      </c>
      <c r="B41" s="310"/>
      <c r="C41" s="85"/>
      <c r="D41" s="78"/>
      <c r="E41" s="78"/>
      <c r="F41" s="78"/>
      <c r="G41" s="78"/>
      <c r="H41" s="78"/>
      <c r="I41" s="32"/>
      <c r="J41" s="217">
        <v>4</v>
      </c>
      <c r="K41" s="32">
        <v>13</v>
      </c>
      <c r="L41" s="32">
        <v>6</v>
      </c>
      <c r="M41" s="32"/>
      <c r="N41" s="33"/>
      <c r="O41" s="311">
        <f>SUM(C41:N41)</f>
        <v>23</v>
      </c>
      <c r="P41" s="312"/>
      <c r="Q41" s="312"/>
      <c r="R41" s="312"/>
      <c r="S41" s="312"/>
      <c r="T41" s="313"/>
      <c r="U41" s="298"/>
      <c r="V41" s="299"/>
      <c r="W41" s="299"/>
      <c r="X41" s="299"/>
      <c r="Y41" s="299"/>
      <c r="Z41" s="299"/>
      <c r="AA41" s="299"/>
      <c r="AB41" s="299"/>
      <c r="AC41" s="299"/>
      <c r="AD41" s="299"/>
      <c r="AE41" s="300"/>
    </row>
    <row r="42" spans="1:31" s="6" customFormat="1" ht="12.75">
      <c r="A42" s="320" t="s">
        <v>36</v>
      </c>
      <c r="B42" s="321"/>
      <c r="C42" s="86"/>
      <c r="D42" s="80"/>
      <c r="E42" s="80"/>
      <c r="F42" s="80"/>
      <c r="G42" s="80"/>
      <c r="H42" s="80"/>
      <c r="I42" s="26"/>
      <c r="J42" s="26"/>
      <c r="K42" s="26"/>
      <c r="L42" s="26"/>
      <c r="M42" s="26"/>
      <c r="N42" s="27"/>
      <c r="O42" s="322">
        <f>SUM(C42:N42)</f>
        <v>0</v>
      </c>
      <c r="P42" s="323"/>
      <c r="Q42" s="323"/>
      <c r="R42" s="323"/>
      <c r="S42" s="323"/>
      <c r="T42" s="324"/>
      <c r="U42" s="298"/>
      <c r="V42" s="299"/>
      <c r="W42" s="299"/>
      <c r="X42" s="299"/>
      <c r="Y42" s="299"/>
      <c r="Z42" s="299"/>
      <c r="AA42" s="299"/>
      <c r="AB42" s="299"/>
      <c r="AC42" s="299"/>
      <c r="AD42" s="299"/>
      <c r="AE42" s="300"/>
    </row>
    <row r="43" spans="1:31" s="6" customFormat="1" ht="12.75">
      <c r="A43" s="329" t="s">
        <v>174</v>
      </c>
      <c r="B43" s="330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3"/>
    </row>
    <row r="44" spans="1:31" s="192" customFormat="1" ht="12.75">
      <c r="A44" s="111" t="s">
        <v>222</v>
      </c>
      <c r="B44" s="108" t="s">
        <v>223</v>
      </c>
      <c r="C44" s="112"/>
      <c r="D44" s="113"/>
      <c r="E44" s="113"/>
      <c r="F44" s="113"/>
      <c r="G44" s="113"/>
      <c r="H44" s="113"/>
      <c r="I44" s="14" t="s">
        <v>32</v>
      </c>
      <c r="J44" s="14"/>
      <c r="K44" s="14"/>
      <c r="L44" s="14"/>
      <c r="M44" s="14"/>
      <c r="N44" s="55"/>
      <c r="O44" s="115"/>
      <c r="P44" s="116">
        <v>2</v>
      </c>
      <c r="Q44" s="116"/>
      <c r="R44" s="187"/>
      <c r="S44" s="115">
        <v>2</v>
      </c>
      <c r="T44" s="55" t="s">
        <v>82</v>
      </c>
      <c r="U44" s="202"/>
      <c r="V44" s="205"/>
      <c r="W44" s="197"/>
      <c r="X44" s="196"/>
      <c r="Y44" s="205"/>
      <c r="Z44" s="197"/>
      <c r="AA44" s="189"/>
      <c r="AB44" s="190"/>
      <c r="AC44" s="191"/>
      <c r="AD44" s="110" t="s">
        <v>147</v>
      </c>
      <c r="AE44" s="191" t="s">
        <v>317</v>
      </c>
    </row>
    <row r="45" spans="1:31" s="6" customFormat="1" ht="12.75">
      <c r="A45" s="304" t="s">
        <v>34</v>
      </c>
      <c r="B45" s="305"/>
      <c r="C45" s="84">
        <f aca="true" t="shared" si="3" ref="C45:N45">SUMIF(C44:C44,"=x",$O44:$O44)+SUMIF(C44:C44,"=x",$P44:$P44)+SUMIF(C44:C44,"=x",$Q44:$Q44)</f>
        <v>0</v>
      </c>
      <c r="D45" s="76">
        <f t="shared" si="3"/>
        <v>0</v>
      </c>
      <c r="E45" s="76">
        <f t="shared" si="3"/>
        <v>0</v>
      </c>
      <c r="F45" s="76">
        <f t="shared" si="3"/>
        <v>0</v>
      </c>
      <c r="G45" s="76">
        <f t="shared" si="3"/>
        <v>0</v>
      </c>
      <c r="H45" s="76">
        <f t="shared" si="3"/>
        <v>0</v>
      </c>
      <c r="I45" s="29">
        <f t="shared" si="3"/>
        <v>2</v>
      </c>
      <c r="J45" s="29">
        <f t="shared" si="3"/>
        <v>0</v>
      </c>
      <c r="K45" s="29">
        <f t="shared" si="3"/>
        <v>0</v>
      </c>
      <c r="L45" s="29">
        <f t="shared" si="3"/>
        <v>0</v>
      </c>
      <c r="M45" s="29">
        <f t="shared" si="3"/>
        <v>0</v>
      </c>
      <c r="N45" s="30">
        <f t="shared" si="3"/>
        <v>0</v>
      </c>
      <c r="O45" s="306">
        <f>SUM(C45:N45)</f>
        <v>2</v>
      </c>
      <c r="P45" s="307"/>
      <c r="Q45" s="307"/>
      <c r="R45" s="307"/>
      <c r="S45" s="307"/>
      <c r="T45" s="308"/>
      <c r="U45" s="336"/>
      <c r="V45" s="337"/>
      <c r="W45" s="337"/>
      <c r="X45" s="337"/>
      <c r="Y45" s="337"/>
      <c r="Z45" s="337"/>
      <c r="AA45" s="337"/>
      <c r="AB45" s="337"/>
      <c r="AC45" s="337"/>
      <c r="AD45" s="337"/>
      <c r="AE45" s="338"/>
    </row>
    <row r="46" spans="1:31" s="6" customFormat="1" ht="12.75">
      <c r="A46" s="309" t="s">
        <v>35</v>
      </c>
      <c r="B46" s="310"/>
      <c r="C46" s="85">
        <f aca="true" t="shared" si="4" ref="C46:N46">SUMIF(C44:C44,"=x",$S44:$S44)</f>
        <v>0</v>
      </c>
      <c r="D46" s="78">
        <f t="shared" si="4"/>
        <v>0</v>
      </c>
      <c r="E46" s="78">
        <f t="shared" si="4"/>
        <v>0</v>
      </c>
      <c r="F46" s="78">
        <f t="shared" si="4"/>
        <v>0</v>
      </c>
      <c r="G46" s="78">
        <f t="shared" si="4"/>
        <v>0</v>
      </c>
      <c r="H46" s="78">
        <f t="shared" si="4"/>
        <v>0</v>
      </c>
      <c r="I46" s="32">
        <f t="shared" si="4"/>
        <v>2</v>
      </c>
      <c r="J46" s="32">
        <f t="shared" si="4"/>
        <v>0</v>
      </c>
      <c r="K46" s="32">
        <f t="shared" si="4"/>
        <v>0</v>
      </c>
      <c r="L46" s="32">
        <f t="shared" si="4"/>
        <v>0</v>
      </c>
      <c r="M46" s="32">
        <f t="shared" si="4"/>
        <v>0</v>
      </c>
      <c r="N46" s="33">
        <f t="shared" si="4"/>
        <v>0</v>
      </c>
      <c r="O46" s="311">
        <f>SUM(C46:N46)</f>
        <v>2</v>
      </c>
      <c r="P46" s="312"/>
      <c r="Q46" s="312"/>
      <c r="R46" s="312"/>
      <c r="S46" s="312"/>
      <c r="T46" s="313"/>
      <c r="U46" s="298"/>
      <c r="V46" s="299"/>
      <c r="W46" s="299"/>
      <c r="X46" s="299"/>
      <c r="Y46" s="299"/>
      <c r="Z46" s="299"/>
      <c r="AA46" s="299"/>
      <c r="AB46" s="299"/>
      <c r="AC46" s="299"/>
      <c r="AD46" s="299"/>
      <c r="AE46" s="300"/>
    </row>
    <row r="47" spans="1:31" s="6" customFormat="1" ht="12.75">
      <c r="A47" s="320" t="s">
        <v>36</v>
      </c>
      <c r="B47" s="321"/>
      <c r="C47" s="86">
        <f aca="true" t="shared" si="5" ref="C47:N47">SUMPRODUCT(--(C44:C44="x"),--($T44:$T44="K"))</f>
        <v>0</v>
      </c>
      <c r="D47" s="80">
        <f t="shared" si="5"/>
        <v>0</v>
      </c>
      <c r="E47" s="80">
        <f t="shared" si="5"/>
        <v>0</v>
      </c>
      <c r="F47" s="80">
        <f t="shared" si="5"/>
        <v>0</v>
      </c>
      <c r="G47" s="80">
        <f t="shared" si="5"/>
        <v>0</v>
      </c>
      <c r="H47" s="80">
        <f t="shared" si="5"/>
        <v>0</v>
      </c>
      <c r="I47" s="26">
        <f t="shared" si="5"/>
        <v>0</v>
      </c>
      <c r="J47" s="26">
        <f t="shared" si="5"/>
        <v>0</v>
      </c>
      <c r="K47" s="26">
        <f t="shared" si="5"/>
        <v>0</v>
      </c>
      <c r="L47" s="26">
        <f t="shared" si="5"/>
        <v>0</v>
      </c>
      <c r="M47" s="26">
        <f t="shared" si="5"/>
        <v>0</v>
      </c>
      <c r="N47" s="27">
        <f t="shared" si="5"/>
        <v>0</v>
      </c>
      <c r="O47" s="322">
        <f>SUM(C47:N47)</f>
        <v>0</v>
      </c>
      <c r="P47" s="323"/>
      <c r="Q47" s="323"/>
      <c r="R47" s="323"/>
      <c r="S47" s="323"/>
      <c r="T47" s="324"/>
      <c r="U47" s="298"/>
      <c r="V47" s="299"/>
      <c r="W47" s="299"/>
      <c r="X47" s="299"/>
      <c r="Y47" s="299"/>
      <c r="Z47" s="299"/>
      <c r="AA47" s="299"/>
      <c r="AB47" s="299"/>
      <c r="AC47" s="299"/>
      <c r="AD47" s="299"/>
      <c r="AE47" s="300"/>
    </row>
    <row r="48" spans="1:31" s="6" customFormat="1" ht="12.75">
      <c r="A48" s="329" t="s">
        <v>38</v>
      </c>
      <c r="B48" s="330"/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  <c r="AE48" s="333"/>
    </row>
    <row r="49" spans="1:31" s="6" customFormat="1" ht="12.75">
      <c r="A49" s="166" t="s">
        <v>224</v>
      </c>
      <c r="B49" s="18" t="s">
        <v>39</v>
      </c>
      <c r="C49" s="88"/>
      <c r="D49" s="74"/>
      <c r="E49" s="74"/>
      <c r="F49" s="74"/>
      <c r="G49" s="74"/>
      <c r="H49" s="74"/>
      <c r="I49" s="12"/>
      <c r="J49" s="12"/>
      <c r="K49" s="96" t="s">
        <v>60</v>
      </c>
      <c r="L49" s="12" t="s">
        <v>32</v>
      </c>
      <c r="M49" s="12"/>
      <c r="N49" s="11"/>
      <c r="O49" s="21"/>
      <c r="P49" s="14"/>
      <c r="Q49" s="14"/>
      <c r="R49" s="22"/>
      <c r="S49" s="21">
        <v>2</v>
      </c>
      <c r="T49" s="55" t="s">
        <v>83</v>
      </c>
      <c r="U49" s="65"/>
      <c r="V49" s="43"/>
      <c r="W49" s="61"/>
      <c r="X49" s="60"/>
      <c r="Y49" s="43"/>
      <c r="Z49" s="61"/>
      <c r="AA49" s="59"/>
      <c r="AB49" s="45"/>
      <c r="AC49" s="64"/>
      <c r="AD49" s="110" t="s">
        <v>147</v>
      </c>
      <c r="AE49" s="145" t="s">
        <v>318</v>
      </c>
    </row>
    <row r="50" spans="1:31" s="6" customFormat="1" ht="12.75">
      <c r="A50" s="304" t="s">
        <v>34</v>
      </c>
      <c r="B50" s="305"/>
      <c r="C50" s="84">
        <f aca="true" t="shared" si="6" ref="C50:N50">SUMIF(C49:C49,"=x",$O49:$O49)+SUMIF(C49:C49,"=x",$P49:$P49)+SUMIF(C49:C49,"=x",$Q49:$Q49)</f>
        <v>0</v>
      </c>
      <c r="D50" s="76">
        <f t="shared" si="6"/>
        <v>0</v>
      </c>
      <c r="E50" s="76">
        <f t="shared" si="6"/>
        <v>0</v>
      </c>
      <c r="F50" s="76">
        <f t="shared" si="6"/>
        <v>0</v>
      </c>
      <c r="G50" s="76">
        <f t="shared" si="6"/>
        <v>0</v>
      </c>
      <c r="H50" s="76">
        <f t="shared" si="6"/>
        <v>0</v>
      </c>
      <c r="I50" s="29">
        <f t="shared" si="6"/>
        <v>0</v>
      </c>
      <c r="J50" s="29">
        <f t="shared" si="6"/>
        <v>0</v>
      </c>
      <c r="K50" s="29">
        <f t="shared" si="6"/>
        <v>0</v>
      </c>
      <c r="L50" s="29">
        <f t="shared" si="6"/>
        <v>0</v>
      </c>
      <c r="M50" s="29">
        <f t="shared" si="6"/>
        <v>0</v>
      </c>
      <c r="N50" s="30">
        <f t="shared" si="6"/>
        <v>0</v>
      </c>
      <c r="O50" s="306">
        <f>SUM(C50:N50)</f>
        <v>0</v>
      </c>
      <c r="P50" s="307"/>
      <c r="Q50" s="307"/>
      <c r="R50" s="307"/>
      <c r="S50" s="307"/>
      <c r="T50" s="308"/>
      <c r="U50" s="336"/>
      <c r="V50" s="337"/>
      <c r="W50" s="337"/>
      <c r="X50" s="337"/>
      <c r="Y50" s="337"/>
      <c r="Z50" s="337"/>
      <c r="AA50" s="337"/>
      <c r="AB50" s="337"/>
      <c r="AC50" s="337"/>
      <c r="AD50" s="337"/>
      <c r="AE50" s="338"/>
    </row>
    <row r="51" spans="1:31" s="6" customFormat="1" ht="12.75">
      <c r="A51" s="309" t="s">
        <v>35</v>
      </c>
      <c r="B51" s="310"/>
      <c r="C51" s="85">
        <f aca="true" t="shared" si="7" ref="C51:N51">SUMIF(C49:C49,"=x",$S49:$S49)</f>
        <v>0</v>
      </c>
      <c r="D51" s="78">
        <f t="shared" si="7"/>
        <v>0</v>
      </c>
      <c r="E51" s="78">
        <f t="shared" si="7"/>
        <v>0</v>
      </c>
      <c r="F51" s="78">
        <f t="shared" si="7"/>
        <v>0</v>
      </c>
      <c r="G51" s="78">
        <f t="shared" si="7"/>
        <v>0</v>
      </c>
      <c r="H51" s="78">
        <f t="shared" si="7"/>
        <v>0</v>
      </c>
      <c r="I51" s="32">
        <f t="shared" si="7"/>
        <v>0</v>
      </c>
      <c r="J51" s="32">
        <f t="shared" si="7"/>
        <v>0</v>
      </c>
      <c r="K51" s="32">
        <f t="shared" si="7"/>
        <v>0</v>
      </c>
      <c r="L51" s="32">
        <f t="shared" si="7"/>
        <v>2</v>
      </c>
      <c r="M51" s="32">
        <f t="shared" si="7"/>
        <v>0</v>
      </c>
      <c r="N51" s="33">
        <f t="shared" si="7"/>
        <v>0</v>
      </c>
      <c r="O51" s="311">
        <f>SUM(C51:N51)</f>
        <v>2</v>
      </c>
      <c r="P51" s="312"/>
      <c r="Q51" s="312"/>
      <c r="R51" s="312"/>
      <c r="S51" s="312"/>
      <c r="T51" s="313"/>
      <c r="U51" s="298"/>
      <c r="V51" s="299"/>
      <c r="W51" s="299"/>
      <c r="X51" s="299"/>
      <c r="Y51" s="299"/>
      <c r="Z51" s="299"/>
      <c r="AA51" s="299"/>
      <c r="AB51" s="299"/>
      <c r="AC51" s="299"/>
      <c r="AD51" s="299"/>
      <c r="AE51" s="300"/>
    </row>
    <row r="52" spans="1:31" s="6" customFormat="1" ht="12.75">
      <c r="A52" s="320" t="s">
        <v>36</v>
      </c>
      <c r="B52" s="321"/>
      <c r="C52" s="86">
        <f aca="true" t="shared" si="8" ref="C52:N52">SUMPRODUCT(--(C49:C49="x"),--($T49:$T49="K"))</f>
        <v>0</v>
      </c>
      <c r="D52" s="80">
        <f t="shared" si="8"/>
        <v>0</v>
      </c>
      <c r="E52" s="80">
        <f t="shared" si="8"/>
        <v>0</v>
      </c>
      <c r="F52" s="80">
        <f t="shared" si="8"/>
        <v>0</v>
      </c>
      <c r="G52" s="80">
        <f t="shared" si="8"/>
        <v>0</v>
      </c>
      <c r="H52" s="80">
        <f t="shared" si="8"/>
        <v>0</v>
      </c>
      <c r="I52" s="26">
        <f t="shared" si="8"/>
        <v>0</v>
      </c>
      <c r="J52" s="26">
        <f t="shared" si="8"/>
        <v>0</v>
      </c>
      <c r="K52" s="26">
        <f t="shared" si="8"/>
        <v>0</v>
      </c>
      <c r="L52" s="26">
        <f t="shared" si="8"/>
        <v>0</v>
      </c>
      <c r="M52" s="26">
        <f t="shared" si="8"/>
        <v>0</v>
      </c>
      <c r="N52" s="27">
        <f t="shared" si="8"/>
        <v>0</v>
      </c>
      <c r="O52" s="322">
        <f>SUM(C52:N52)</f>
        <v>0</v>
      </c>
      <c r="P52" s="323"/>
      <c r="Q52" s="323"/>
      <c r="R52" s="323"/>
      <c r="S52" s="323"/>
      <c r="T52" s="324"/>
      <c r="U52" s="298"/>
      <c r="V52" s="299"/>
      <c r="W52" s="299"/>
      <c r="X52" s="299"/>
      <c r="Y52" s="299"/>
      <c r="Z52" s="299"/>
      <c r="AA52" s="299"/>
      <c r="AB52" s="299"/>
      <c r="AC52" s="299"/>
      <c r="AD52" s="299"/>
      <c r="AE52" s="300"/>
    </row>
    <row r="53" spans="1:31" s="6" customFormat="1" ht="12.75">
      <c r="A53" s="329" t="s">
        <v>40</v>
      </c>
      <c r="B53" s="330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3"/>
    </row>
    <row r="54" spans="1:31" s="6" customFormat="1" ht="12.75">
      <c r="A54" s="166" t="s">
        <v>225</v>
      </c>
      <c r="B54" s="18" t="s">
        <v>62</v>
      </c>
      <c r="C54" s="88"/>
      <c r="D54" s="74"/>
      <c r="E54" s="74"/>
      <c r="F54" s="74"/>
      <c r="G54" s="74"/>
      <c r="H54" s="74"/>
      <c r="I54" s="12"/>
      <c r="J54" s="12"/>
      <c r="K54" s="12" t="s">
        <v>60</v>
      </c>
      <c r="L54" s="12" t="s">
        <v>32</v>
      </c>
      <c r="M54" s="12"/>
      <c r="N54" s="11"/>
      <c r="O54" s="21"/>
      <c r="P54" s="14">
        <v>2</v>
      </c>
      <c r="Q54" s="14"/>
      <c r="R54" s="22"/>
      <c r="S54" s="21">
        <v>2</v>
      </c>
      <c r="T54" s="55" t="s">
        <v>82</v>
      </c>
      <c r="U54" s="20" t="s">
        <v>33</v>
      </c>
      <c r="V54" s="129" t="str">
        <f>'Biológiatanár közös rész'!A63</f>
        <v>bb5t8600</v>
      </c>
      <c r="W54" s="134" t="str">
        <f>'Biológiatanár közös rész'!B63</f>
        <v>A biológia tanításának gyakorlata</v>
      </c>
      <c r="X54" s="21"/>
      <c r="Y54" s="14"/>
      <c r="Z54" s="55"/>
      <c r="AA54" s="59"/>
      <c r="AB54" s="45"/>
      <c r="AC54" s="66"/>
      <c r="AD54" s="110" t="s">
        <v>147</v>
      </c>
      <c r="AE54" s="66" t="s">
        <v>319</v>
      </c>
    </row>
    <row r="55" spans="1:31" s="6" customFormat="1" ht="12.75">
      <c r="A55" s="166" t="s">
        <v>172</v>
      </c>
      <c r="B55" s="18" t="s">
        <v>42</v>
      </c>
      <c r="C55" s="88"/>
      <c r="D55" s="74"/>
      <c r="E55" s="74"/>
      <c r="F55" s="74"/>
      <c r="G55" s="74"/>
      <c r="H55" s="74"/>
      <c r="I55" s="12"/>
      <c r="J55" s="12"/>
      <c r="K55" s="12"/>
      <c r="L55" s="96" t="s">
        <v>60</v>
      </c>
      <c r="M55" s="12" t="s">
        <v>32</v>
      </c>
      <c r="N55" s="11"/>
      <c r="O55" s="21"/>
      <c r="P55" s="14">
        <v>1</v>
      </c>
      <c r="Q55" s="14"/>
      <c r="R55" s="22"/>
      <c r="S55" s="21">
        <v>1</v>
      </c>
      <c r="T55" s="55" t="s">
        <v>140</v>
      </c>
      <c r="U55" s="59"/>
      <c r="V55" s="45"/>
      <c r="W55" s="66"/>
      <c r="X55" s="59"/>
      <c r="Y55" s="45"/>
      <c r="Z55" s="66"/>
      <c r="AA55" s="59"/>
      <c r="AB55" s="45"/>
      <c r="AC55" s="66"/>
      <c r="AD55" s="110" t="s">
        <v>147</v>
      </c>
      <c r="AE55" s="66" t="s">
        <v>320</v>
      </c>
    </row>
    <row r="56" spans="1:31" s="6" customFormat="1" ht="12.75">
      <c r="A56" s="166" t="s">
        <v>173</v>
      </c>
      <c r="B56" s="18" t="s">
        <v>41</v>
      </c>
      <c r="C56" s="88"/>
      <c r="D56" s="74"/>
      <c r="E56" s="74"/>
      <c r="F56" s="74"/>
      <c r="G56" s="74"/>
      <c r="H56" s="74"/>
      <c r="I56" s="12"/>
      <c r="J56" s="12"/>
      <c r="K56" s="12"/>
      <c r="L56" s="12"/>
      <c r="M56" s="96" t="s">
        <v>60</v>
      </c>
      <c r="N56" s="11" t="s">
        <v>32</v>
      </c>
      <c r="O56" s="21"/>
      <c r="P56" s="14">
        <v>1</v>
      </c>
      <c r="Q56" s="14"/>
      <c r="R56" s="22"/>
      <c r="S56" s="21">
        <v>1</v>
      </c>
      <c r="T56" s="55" t="s">
        <v>140</v>
      </c>
      <c r="U56" s="20"/>
      <c r="V56" s="12"/>
      <c r="W56" s="66"/>
      <c r="X56" s="59"/>
      <c r="Y56" s="45"/>
      <c r="Z56" s="66"/>
      <c r="AA56" s="59"/>
      <c r="AB56" s="45"/>
      <c r="AC56" s="66"/>
      <c r="AD56" s="110" t="s">
        <v>147</v>
      </c>
      <c r="AE56" s="66" t="s">
        <v>321</v>
      </c>
    </row>
    <row r="57" spans="1:31" s="6" customFormat="1" ht="12.75">
      <c r="A57" s="304" t="s">
        <v>34</v>
      </c>
      <c r="B57" s="305"/>
      <c r="C57" s="84">
        <f aca="true" t="shared" si="9" ref="C57:N57">SUMIF(C54:C56,"=x",$O54:$O56)+SUMIF(C54:C56,"=x",$P54:$P56)+SUMIF(C54:C56,"=x",$Q54:$Q56)</f>
        <v>0</v>
      </c>
      <c r="D57" s="76">
        <f t="shared" si="9"/>
        <v>0</v>
      </c>
      <c r="E57" s="76">
        <f t="shared" si="9"/>
        <v>0</v>
      </c>
      <c r="F57" s="76">
        <f t="shared" si="9"/>
        <v>0</v>
      </c>
      <c r="G57" s="76">
        <f t="shared" si="9"/>
        <v>0</v>
      </c>
      <c r="H57" s="76">
        <f t="shared" si="9"/>
        <v>0</v>
      </c>
      <c r="I57" s="29">
        <f t="shared" si="9"/>
        <v>0</v>
      </c>
      <c r="J57" s="29">
        <f t="shared" si="9"/>
        <v>0</v>
      </c>
      <c r="K57" s="29">
        <f t="shared" si="9"/>
        <v>0</v>
      </c>
      <c r="L57" s="29">
        <f t="shared" si="9"/>
        <v>2</v>
      </c>
      <c r="M57" s="29">
        <f t="shared" si="9"/>
        <v>1</v>
      </c>
      <c r="N57" s="30">
        <f t="shared" si="9"/>
        <v>1</v>
      </c>
      <c r="O57" s="306">
        <f>SUM(C57:N57)</f>
        <v>4</v>
      </c>
      <c r="P57" s="307"/>
      <c r="Q57" s="307"/>
      <c r="R57" s="307"/>
      <c r="S57" s="307"/>
      <c r="T57" s="308"/>
      <c r="U57" s="336"/>
      <c r="V57" s="337"/>
      <c r="W57" s="337"/>
      <c r="X57" s="337"/>
      <c r="Y57" s="337"/>
      <c r="Z57" s="337"/>
      <c r="AA57" s="337"/>
      <c r="AB57" s="337"/>
      <c r="AC57" s="337"/>
      <c r="AD57" s="337"/>
      <c r="AE57" s="338"/>
    </row>
    <row r="58" spans="1:31" s="6" customFormat="1" ht="12.75">
      <c r="A58" s="309" t="s">
        <v>35</v>
      </c>
      <c r="B58" s="310"/>
      <c r="C58" s="85">
        <f aca="true" t="shared" si="10" ref="C58:N58">SUMIF(C54:C56,"=x",$S54:$S56)</f>
        <v>0</v>
      </c>
      <c r="D58" s="78">
        <f t="shared" si="10"/>
        <v>0</v>
      </c>
      <c r="E58" s="78">
        <f t="shared" si="10"/>
        <v>0</v>
      </c>
      <c r="F58" s="78">
        <f t="shared" si="10"/>
        <v>0</v>
      </c>
      <c r="G58" s="78">
        <f t="shared" si="10"/>
        <v>0</v>
      </c>
      <c r="H58" s="78">
        <f t="shared" si="10"/>
        <v>0</v>
      </c>
      <c r="I58" s="32">
        <f t="shared" si="10"/>
        <v>0</v>
      </c>
      <c r="J58" s="32">
        <f t="shared" si="10"/>
        <v>0</v>
      </c>
      <c r="K58" s="32">
        <f t="shared" si="10"/>
        <v>0</v>
      </c>
      <c r="L58" s="32">
        <f t="shared" si="10"/>
        <v>2</v>
      </c>
      <c r="M58" s="32">
        <f t="shared" si="10"/>
        <v>1</v>
      </c>
      <c r="N58" s="33">
        <f t="shared" si="10"/>
        <v>1</v>
      </c>
      <c r="O58" s="311">
        <f>SUM(C58:N58)</f>
        <v>4</v>
      </c>
      <c r="P58" s="312"/>
      <c r="Q58" s="312"/>
      <c r="R58" s="312"/>
      <c r="S58" s="312"/>
      <c r="T58" s="313"/>
      <c r="U58" s="298"/>
      <c r="V58" s="299"/>
      <c r="W58" s="299"/>
      <c r="X58" s="299"/>
      <c r="Y58" s="299"/>
      <c r="Z58" s="299"/>
      <c r="AA58" s="299"/>
      <c r="AB58" s="299"/>
      <c r="AC58" s="299"/>
      <c r="AD58" s="299"/>
      <c r="AE58" s="300"/>
    </row>
    <row r="59" spans="1:31" s="6" customFormat="1" ht="12.75">
      <c r="A59" s="320" t="s">
        <v>36</v>
      </c>
      <c r="B59" s="321"/>
      <c r="C59" s="86">
        <f>SUMPRODUCT(--(C54:C56="x"),--($T54:$T56="K"))</f>
        <v>0</v>
      </c>
      <c r="D59" s="80">
        <f aca="true" t="shared" si="11" ref="D59:N59">SUMPRODUCT(--(D54:D56="x"),--($T54:$T56="K"))</f>
        <v>0</v>
      </c>
      <c r="E59" s="80">
        <f t="shared" si="11"/>
        <v>0</v>
      </c>
      <c r="F59" s="80">
        <f t="shared" si="11"/>
        <v>0</v>
      </c>
      <c r="G59" s="80">
        <f t="shared" si="11"/>
        <v>0</v>
      </c>
      <c r="H59" s="80">
        <f t="shared" si="11"/>
        <v>0</v>
      </c>
      <c r="I59" s="26">
        <f t="shared" si="11"/>
        <v>0</v>
      </c>
      <c r="J59" s="26">
        <f t="shared" si="11"/>
        <v>0</v>
      </c>
      <c r="K59" s="26">
        <f t="shared" si="11"/>
        <v>0</v>
      </c>
      <c r="L59" s="26">
        <f t="shared" si="11"/>
        <v>0</v>
      </c>
      <c r="M59" s="26">
        <f t="shared" si="11"/>
        <v>0</v>
      </c>
      <c r="N59" s="27">
        <f t="shared" si="11"/>
        <v>0</v>
      </c>
      <c r="O59" s="322">
        <f>SUM(C59:N59)</f>
        <v>0</v>
      </c>
      <c r="P59" s="323"/>
      <c r="Q59" s="323"/>
      <c r="R59" s="323"/>
      <c r="S59" s="323"/>
      <c r="T59" s="324"/>
      <c r="U59" s="298"/>
      <c r="V59" s="299"/>
      <c r="W59" s="299"/>
      <c r="X59" s="299"/>
      <c r="Y59" s="299"/>
      <c r="Z59" s="299"/>
      <c r="AA59" s="299"/>
      <c r="AB59" s="299"/>
      <c r="AC59" s="299"/>
      <c r="AD59" s="299"/>
      <c r="AE59" s="300"/>
    </row>
    <row r="60" spans="1:31" s="6" customFormat="1" ht="12.75">
      <c r="A60" s="329" t="s">
        <v>9</v>
      </c>
      <c r="B60" s="330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32"/>
      <c r="V60" s="332"/>
      <c r="W60" s="332"/>
      <c r="X60" s="332"/>
      <c r="Y60" s="332"/>
      <c r="Z60" s="332"/>
      <c r="AA60" s="332"/>
      <c r="AB60" s="332"/>
      <c r="AC60" s="332"/>
      <c r="AD60" s="332"/>
      <c r="AE60" s="333"/>
    </row>
    <row r="61" spans="1:31" s="6" customFormat="1" ht="12.75">
      <c r="A61" s="304" t="s">
        <v>34</v>
      </c>
      <c r="B61" s="305"/>
      <c r="C61" s="84">
        <f aca="true" t="shared" si="12" ref="C61:H61">SUMIF($A3:$A60,$A61,C3:C60)</f>
        <v>0</v>
      </c>
      <c r="D61" s="76">
        <f t="shared" si="12"/>
        <v>0</v>
      </c>
      <c r="E61" s="76">
        <f t="shared" si="12"/>
        <v>0</v>
      </c>
      <c r="F61" s="76">
        <f t="shared" si="12"/>
        <v>0</v>
      </c>
      <c r="G61" s="76">
        <f t="shared" si="12"/>
        <v>0</v>
      </c>
      <c r="H61" s="76">
        <f t="shared" si="12"/>
        <v>0</v>
      </c>
      <c r="I61" s="29"/>
      <c r="J61" s="29"/>
      <c r="K61" s="29"/>
      <c r="L61" s="29"/>
      <c r="M61" s="29"/>
      <c r="N61" s="30"/>
      <c r="O61" s="306">
        <f>SUM(C61:N61)</f>
        <v>0</v>
      </c>
      <c r="P61" s="307"/>
      <c r="Q61" s="307"/>
      <c r="R61" s="307"/>
      <c r="S61" s="307"/>
      <c r="T61" s="308"/>
      <c r="U61" s="298"/>
      <c r="V61" s="299"/>
      <c r="W61" s="299"/>
      <c r="X61" s="299"/>
      <c r="Y61" s="299"/>
      <c r="Z61" s="299"/>
      <c r="AA61" s="299"/>
      <c r="AB61" s="299"/>
      <c r="AC61" s="299"/>
      <c r="AD61" s="299"/>
      <c r="AE61" s="300"/>
    </row>
    <row r="62" spans="1:31" s="6" customFormat="1" ht="12.75">
      <c r="A62" s="309" t="s">
        <v>35</v>
      </c>
      <c r="B62" s="310"/>
      <c r="C62" s="85">
        <f aca="true" t="shared" si="13" ref="C62:N62">C19+C41+C46+C51+C58</f>
        <v>0</v>
      </c>
      <c r="D62" s="78">
        <f t="shared" si="13"/>
        <v>0</v>
      </c>
      <c r="E62" s="78">
        <f t="shared" si="13"/>
        <v>0</v>
      </c>
      <c r="F62" s="78">
        <f t="shared" si="13"/>
        <v>0</v>
      </c>
      <c r="G62" s="78">
        <f t="shared" si="13"/>
        <v>0</v>
      </c>
      <c r="H62" s="78">
        <f t="shared" si="13"/>
        <v>0</v>
      </c>
      <c r="I62" s="174">
        <f t="shared" si="13"/>
        <v>13</v>
      </c>
      <c r="J62" s="174">
        <f t="shared" si="13"/>
        <v>13</v>
      </c>
      <c r="K62" s="174">
        <f t="shared" si="13"/>
        <v>13</v>
      </c>
      <c r="L62" s="174">
        <f t="shared" si="13"/>
        <v>13</v>
      </c>
      <c r="M62" s="174">
        <f t="shared" si="13"/>
        <v>1</v>
      </c>
      <c r="N62" s="218">
        <f t="shared" si="13"/>
        <v>1</v>
      </c>
      <c r="O62" s="311">
        <f>SUM(C62:N62)</f>
        <v>54</v>
      </c>
      <c r="P62" s="312"/>
      <c r="Q62" s="312"/>
      <c r="R62" s="312"/>
      <c r="S62" s="312"/>
      <c r="T62" s="313"/>
      <c r="U62" s="298"/>
      <c r="V62" s="299"/>
      <c r="W62" s="299"/>
      <c r="X62" s="299"/>
      <c r="Y62" s="299"/>
      <c r="Z62" s="299"/>
      <c r="AA62" s="299"/>
      <c r="AB62" s="299"/>
      <c r="AC62" s="299"/>
      <c r="AD62" s="299"/>
      <c r="AE62" s="300"/>
    </row>
    <row r="63" spans="1:31" s="6" customFormat="1" ht="12.75">
      <c r="A63" s="320" t="s">
        <v>36</v>
      </c>
      <c r="B63" s="321"/>
      <c r="C63" s="86">
        <f aca="true" t="shared" si="14" ref="C63:K63">SUMIF($A5:$A62,$A63,C5:C62)</f>
        <v>0</v>
      </c>
      <c r="D63" s="80">
        <f t="shared" si="14"/>
        <v>0</v>
      </c>
      <c r="E63" s="80">
        <f t="shared" si="14"/>
        <v>0</v>
      </c>
      <c r="F63" s="80">
        <f t="shared" si="14"/>
        <v>0</v>
      </c>
      <c r="G63" s="80">
        <f t="shared" si="14"/>
        <v>0</v>
      </c>
      <c r="H63" s="80">
        <f t="shared" si="14"/>
        <v>0</v>
      </c>
      <c r="I63" s="26">
        <f t="shared" si="14"/>
        <v>4</v>
      </c>
      <c r="J63" s="26">
        <f t="shared" si="14"/>
        <v>4</v>
      </c>
      <c r="K63" s="26">
        <f t="shared" si="14"/>
        <v>0</v>
      </c>
      <c r="L63" s="26"/>
      <c r="M63" s="26">
        <f>SUMIF($A5:$A62,$A63,M5:M62)</f>
        <v>0</v>
      </c>
      <c r="N63" s="27">
        <f>SUMIF($A5:$A62,$A63,N5:N62)</f>
        <v>0</v>
      </c>
      <c r="O63" s="322">
        <f>SUM(C63:N63)</f>
        <v>8</v>
      </c>
      <c r="P63" s="323"/>
      <c r="Q63" s="323"/>
      <c r="R63" s="323"/>
      <c r="S63" s="323"/>
      <c r="T63" s="324"/>
      <c r="U63" s="298"/>
      <c r="V63" s="299"/>
      <c r="W63" s="299"/>
      <c r="X63" s="299"/>
      <c r="Y63" s="299"/>
      <c r="Z63" s="299"/>
      <c r="AA63" s="299"/>
      <c r="AB63" s="299"/>
      <c r="AC63" s="299"/>
      <c r="AD63" s="299"/>
      <c r="AE63" s="300"/>
    </row>
    <row r="64" spans="1:31" s="6" customFormat="1" ht="13.5" thickBot="1">
      <c r="A64" s="339" t="s">
        <v>43</v>
      </c>
      <c r="B64" s="340"/>
      <c r="C64" s="87"/>
      <c r="D64" s="82"/>
      <c r="E64" s="82"/>
      <c r="F64" s="82"/>
      <c r="G64" s="82"/>
      <c r="H64" s="82"/>
      <c r="I64" s="71">
        <f>11+2</f>
        <v>13</v>
      </c>
      <c r="J64" s="71">
        <f>12+2</f>
        <v>14</v>
      </c>
      <c r="K64" s="71">
        <f>13</f>
        <v>13</v>
      </c>
      <c r="L64" s="71">
        <f>12+2</f>
        <v>14</v>
      </c>
      <c r="M64" s="71">
        <f>0+1</f>
        <v>1</v>
      </c>
      <c r="N64" s="72">
        <f>0+1</f>
        <v>1</v>
      </c>
      <c r="O64" s="341">
        <f>SUM(C64:N64)</f>
        <v>56</v>
      </c>
      <c r="P64" s="342"/>
      <c r="Q64" s="342"/>
      <c r="R64" s="342"/>
      <c r="S64" s="342"/>
      <c r="T64" s="343"/>
      <c r="U64" s="346"/>
      <c r="V64" s="347"/>
      <c r="W64" s="347"/>
      <c r="X64" s="347"/>
      <c r="Y64" s="347"/>
      <c r="Z64" s="347"/>
      <c r="AA64" s="347"/>
      <c r="AB64" s="347"/>
      <c r="AC64" s="347"/>
      <c r="AD64" s="347"/>
      <c r="AE64" s="348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98" t="s">
        <v>63</v>
      </c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97" t="s">
        <v>64</v>
      </c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98" t="s">
        <v>228</v>
      </c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222" t="s">
        <v>231</v>
      </c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222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97" t="s">
        <v>221</v>
      </c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7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7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7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7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7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7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8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9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7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7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7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7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7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7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7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6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7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6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6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6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6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6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2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2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</sheetData>
  <sheetProtection/>
  <mergeCells count="93">
    <mergeCell ref="U50:AE50"/>
    <mergeCell ref="U51:AE51"/>
    <mergeCell ref="U52:AE52"/>
    <mergeCell ref="U53:AE53"/>
    <mergeCell ref="U57:AE57"/>
    <mergeCell ref="AE4:AE5"/>
    <mergeCell ref="U6:AE6"/>
    <mergeCell ref="U18:AE18"/>
    <mergeCell ref="U19:AE19"/>
    <mergeCell ref="U20:AE20"/>
    <mergeCell ref="U4:W5"/>
    <mergeCell ref="X4:Z5"/>
    <mergeCell ref="AA4:AC5"/>
    <mergeCell ref="AD4:AD5"/>
    <mergeCell ref="A64:B64"/>
    <mergeCell ref="O64:T64"/>
    <mergeCell ref="A62:B62"/>
    <mergeCell ref="O62:T62"/>
    <mergeCell ref="A63:B63"/>
    <mergeCell ref="O63:T63"/>
    <mergeCell ref="U62:AE62"/>
    <mergeCell ref="U63:AE63"/>
    <mergeCell ref="U64:AE64"/>
    <mergeCell ref="A60:B60"/>
    <mergeCell ref="C60:N60"/>
    <mergeCell ref="O60:T60"/>
    <mergeCell ref="A61:B61"/>
    <mergeCell ref="O61:T61"/>
    <mergeCell ref="U60:AE60"/>
    <mergeCell ref="U61:AE61"/>
    <mergeCell ref="O52:T52"/>
    <mergeCell ref="A58:B58"/>
    <mergeCell ref="O58:T58"/>
    <mergeCell ref="A59:B59"/>
    <mergeCell ref="O59:T59"/>
    <mergeCell ref="U58:AE58"/>
    <mergeCell ref="U59:AE59"/>
    <mergeCell ref="A47:B47"/>
    <mergeCell ref="O47:T47"/>
    <mergeCell ref="A51:B51"/>
    <mergeCell ref="O51:T51"/>
    <mergeCell ref="A57:B57"/>
    <mergeCell ref="O57:T57"/>
    <mergeCell ref="A53:B53"/>
    <mergeCell ref="C53:N53"/>
    <mergeCell ref="O53:T53"/>
    <mergeCell ref="A52:B52"/>
    <mergeCell ref="C43:N43"/>
    <mergeCell ref="O43:T43"/>
    <mergeCell ref="U42:AE42"/>
    <mergeCell ref="U43:AE43"/>
    <mergeCell ref="A50:B50"/>
    <mergeCell ref="O50:T50"/>
    <mergeCell ref="A45:B45"/>
    <mergeCell ref="O45:T45"/>
    <mergeCell ref="A46:B46"/>
    <mergeCell ref="O46:T46"/>
    <mergeCell ref="U45:AE45"/>
    <mergeCell ref="U46:AE46"/>
    <mergeCell ref="U47:AE47"/>
    <mergeCell ref="U48:AE48"/>
    <mergeCell ref="A42:B42"/>
    <mergeCell ref="O42:T42"/>
    <mergeCell ref="A48:B48"/>
    <mergeCell ref="C48:N48"/>
    <mergeCell ref="O48:T48"/>
    <mergeCell ref="A43:B43"/>
    <mergeCell ref="A40:B40"/>
    <mergeCell ref="O40:T40"/>
    <mergeCell ref="A41:B41"/>
    <mergeCell ref="O41:T41"/>
    <mergeCell ref="U40:AE40"/>
    <mergeCell ref="U41:AE41"/>
    <mergeCell ref="A20:B20"/>
    <mergeCell ref="O20:T20"/>
    <mergeCell ref="A21:T21"/>
    <mergeCell ref="U21:AE21"/>
    <mergeCell ref="A18:B18"/>
    <mergeCell ref="O18:T18"/>
    <mergeCell ref="A19:B19"/>
    <mergeCell ref="O19:T19"/>
    <mergeCell ref="O4:R4"/>
    <mergeCell ref="A6:B6"/>
    <mergeCell ref="C6:N6"/>
    <mergeCell ref="O6:T6"/>
    <mergeCell ref="T4:T5"/>
    <mergeCell ref="S4:S5"/>
    <mergeCell ref="A1:B1"/>
    <mergeCell ref="A2:L2"/>
    <mergeCell ref="A3:L3"/>
    <mergeCell ref="A4:A5"/>
    <mergeCell ref="B4:B5"/>
    <mergeCell ref="C4:N4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K64 C62:F62 G62:N62 V24:W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8"/>
  <sheetViews>
    <sheetView showGridLines="0" zoomScale="120" zoomScaleNormal="120" zoomScaleSheetLayoutView="100" zoomScalePageLayoutView="0" workbookViewId="0" topLeftCell="A1">
      <pane xSplit="2" ySplit="5" topLeftCell="O12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B1"/>
    </sheetView>
  </sheetViews>
  <sheetFormatPr defaultColWidth="10.7109375" defaultRowHeight="12.75"/>
  <cols>
    <col min="1" max="1" width="15.421875" style="3" customWidth="1"/>
    <col min="2" max="2" width="75.00390625" style="1" customWidth="1"/>
    <col min="3" max="19" width="3.421875" style="4" customWidth="1"/>
    <col min="20" max="20" width="5.421875" style="2" customWidth="1"/>
    <col min="21" max="21" width="3.421875" style="3" customWidth="1"/>
    <col min="22" max="22" width="5.57421875" style="3" customWidth="1"/>
    <col min="23" max="23" width="14.8515625" style="3" customWidth="1"/>
    <col min="24" max="24" width="3.421875" style="3" customWidth="1"/>
    <col min="25" max="25" width="6.421875" style="3" customWidth="1"/>
    <col min="26" max="26" width="14.8515625" style="3" customWidth="1"/>
    <col min="27" max="27" width="3.57421875" style="3" customWidth="1"/>
    <col min="28" max="28" width="6.421875" style="3" customWidth="1"/>
    <col min="29" max="29" width="14.8515625" style="3" customWidth="1"/>
    <col min="30" max="30" width="27.421875" style="3" customWidth="1"/>
    <col min="31" max="31" width="78.00390625" style="1" customWidth="1"/>
    <col min="32" max="16384" width="10.7109375" style="1" customWidth="1"/>
  </cols>
  <sheetData>
    <row r="1" spans="1:30" s="2" customFormat="1" ht="25.5">
      <c r="A1" s="301" t="s">
        <v>561</v>
      </c>
      <c r="B1" s="301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02" t="s">
        <v>66</v>
      </c>
      <c r="B2" s="30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03" t="s">
        <v>165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13"/>
      <c r="N3" s="13"/>
      <c r="O3" s="13"/>
      <c r="P3" s="13"/>
      <c r="Q3" s="13"/>
      <c r="R3" s="13"/>
      <c r="S3" s="13"/>
      <c r="T3" s="5"/>
      <c r="U3" s="5"/>
      <c r="V3" s="128"/>
      <c r="W3" s="128"/>
      <c r="X3" s="3"/>
      <c r="Y3" s="15"/>
      <c r="Z3" s="15"/>
      <c r="AA3" s="3"/>
      <c r="AB3" s="3"/>
      <c r="AC3" s="3"/>
      <c r="AD3" s="4"/>
    </row>
    <row r="4" spans="1:31" ht="18" customHeight="1" thickTop="1">
      <c r="A4" s="314" t="s">
        <v>1</v>
      </c>
      <c r="B4" s="314" t="s">
        <v>0</v>
      </c>
      <c r="C4" s="318" t="s">
        <v>28</v>
      </c>
      <c r="D4" s="319"/>
      <c r="E4" s="319"/>
      <c r="F4" s="319"/>
      <c r="G4" s="319"/>
      <c r="H4" s="325"/>
      <c r="I4" s="325"/>
      <c r="J4" s="325"/>
      <c r="K4" s="325"/>
      <c r="L4" s="325"/>
      <c r="M4" s="325"/>
      <c r="N4" s="326"/>
      <c r="O4" s="318" t="s">
        <v>29</v>
      </c>
      <c r="P4" s="319"/>
      <c r="Q4" s="319"/>
      <c r="R4" s="319"/>
      <c r="S4" s="327" t="s">
        <v>30</v>
      </c>
      <c r="T4" s="316" t="s">
        <v>31</v>
      </c>
      <c r="U4" s="314" t="s">
        <v>2</v>
      </c>
      <c r="V4" s="314"/>
      <c r="W4" s="314"/>
      <c r="X4" s="314" t="s">
        <v>3</v>
      </c>
      <c r="Y4" s="314"/>
      <c r="Z4" s="314"/>
      <c r="AA4" s="314" t="s">
        <v>8</v>
      </c>
      <c r="AB4" s="314"/>
      <c r="AC4" s="314"/>
      <c r="AD4" s="314" t="s">
        <v>4</v>
      </c>
      <c r="AE4" s="314" t="s">
        <v>287</v>
      </c>
    </row>
    <row r="5" spans="1:31" ht="12.75" customHeight="1">
      <c r="A5" s="315"/>
      <c r="B5" s="315"/>
      <c r="C5" s="52">
        <v>1</v>
      </c>
      <c r="D5" s="53">
        <v>2</v>
      </c>
      <c r="E5" s="53">
        <v>3</v>
      </c>
      <c r="F5" s="53">
        <v>4</v>
      </c>
      <c r="G5" s="53">
        <v>5</v>
      </c>
      <c r="H5" s="53">
        <v>6</v>
      </c>
      <c r="I5" s="53">
        <v>7</v>
      </c>
      <c r="J5" s="53">
        <v>8</v>
      </c>
      <c r="K5" s="53">
        <v>9</v>
      </c>
      <c r="L5" s="53">
        <v>10</v>
      </c>
      <c r="M5" s="90">
        <v>11</v>
      </c>
      <c r="N5" s="91">
        <v>12</v>
      </c>
      <c r="O5" s="52" t="s">
        <v>48</v>
      </c>
      <c r="P5" s="53" t="s">
        <v>47</v>
      </c>
      <c r="Q5" s="53" t="s">
        <v>49</v>
      </c>
      <c r="R5" s="53" t="s">
        <v>50</v>
      </c>
      <c r="S5" s="328"/>
      <c r="T5" s="317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</row>
    <row r="6" spans="1:31" s="6" customFormat="1" ht="12.75">
      <c r="A6" s="329"/>
      <c r="B6" s="330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50"/>
    </row>
    <row r="7" spans="1:31" s="6" customFormat="1" ht="12.75">
      <c r="A7" s="226" t="s">
        <v>257</v>
      </c>
      <c r="B7" s="227" t="s">
        <v>258</v>
      </c>
      <c r="C7" s="20" t="s">
        <v>381</v>
      </c>
      <c r="D7" s="12"/>
      <c r="E7" s="12"/>
      <c r="F7" s="12"/>
      <c r="G7" s="12"/>
      <c r="H7" s="12"/>
      <c r="I7" s="12"/>
      <c r="J7" s="12"/>
      <c r="K7" s="12"/>
      <c r="L7" s="12"/>
      <c r="M7" s="74"/>
      <c r="N7" s="75"/>
      <c r="O7" s="21">
        <v>2</v>
      </c>
      <c r="P7" s="14"/>
      <c r="Q7" s="14"/>
      <c r="R7" s="22"/>
      <c r="S7" s="21">
        <v>2</v>
      </c>
      <c r="T7" s="55" t="s">
        <v>83</v>
      </c>
      <c r="U7" s="59"/>
      <c r="V7" s="45"/>
      <c r="W7" s="66"/>
      <c r="X7" s="59"/>
      <c r="Y7" s="45"/>
      <c r="Z7" s="66"/>
      <c r="AA7" s="59"/>
      <c r="AB7" s="45"/>
      <c r="AC7" s="66"/>
      <c r="AD7" s="229" t="s">
        <v>113</v>
      </c>
      <c r="AE7" s="66" t="s">
        <v>288</v>
      </c>
    </row>
    <row r="8" spans="1:31" s="6" customFormat="1" ht="12.75">
      <c r="A8" s="228" t="s">
        <v>259</v>
      </c>
      <c r="B8" s="227" t="s">
        <v>260</v>
      </c>
      <c r="C8" s="20"/>
      <c r="D8" s="12" t="s">
        <v>381</v>
      </c>
      <c r="E8" s="12"/>
      <c r="F8" s="12"/>
      <c r="G8" s="12"/>
      <c r="H8" s="12"/>
      <c r="I8" s="12"/>
      <c r="J8" s="12"/>
      <c r="K8" s="12"/>
      <c r="L8" s="12"/>
      <c r="M8" s="74"/>
      <c r="N8" s="75"/>
      <c r="O8" s="21">
        <v>2</v>
      </c>
      <c r="P8" s="14"/>
      <c r="Q8" s="14"/>
      <c r="R8" s="22"/>
      <c r="S8" s="21">
        <v>2</v>
      </c>
      <c r="T8" s="55" t="s">
        <v>83</v>
      </c>
      <c r="U8" s="59"/>
      <c r="V8" s="45"/>
      <c r="W8" s="66"/>
      <c r="X8" s="59"/>
      <c r="Y8" s="45"/>
      <c r="Z8" s="66"/>
      <c r="AA8" s="59"/>
      <c r="AB8" s="45"/>
      <c r="AC8" s="66"/>
      <c r="AD8" s="229" t="s">
        <v>347</v>
      </c>
      <c r="AE8" s="229" t="s">
        <v>289</v>
      </c>
    </row>
    <row r="9" spans="1:31" s="6" customFormat="1" ht="12.75">
      <c r="A9" s="228" t="s">
        <v>261</v>
      </c>
      <c r="B9" s="227" t="s">
        <v>262</v>
      </c>
      <c r="C9" s="20" t="s">
        <v>381</v>
      </c>
      <c r="D9" s="12"/>
      <c r="E9" s="12"/>
      <c r="F9" s="12"/>
      <c r="G9" s="12"/>
      <c r="H9" s="12"/>
      <c r="I9" s="12"/>
      <c r="J9" s="12"/>
      <c r="K9" s="12"/>
      <c r="L9" s="12"/>
      <c r="M9" s="74"/>
      <c r="N9" s="75"/>
      <c r="O9" s="21"/>
      <c r="P9" s="14">
        <v>2</v>
      </c>
      <c r="Q9" s="14"/>
      <c r="R9" s="22"/>
      <c r="S9" s="21">
        <v>2</v>
      </c>
      <c r="T9" s="55" t="s">
        <v>82</v>
      </c>
      <c r="U9" s="59"/>
      <c r="V9" s="45"/>
      <c r="W9" s="64"/>
      <c r="X9" s="59"/>
      <c r="Y9" s="45"/>
      <c r="Z9" s="64"/>
      <c r="AA9" s="59"/>
      <c r="AB9" s="45"/>
      <c r="AC9" s="64"/>
      <c r="AD9" s="229" t="s">
        <v>348</v>
      </c>
      <c r="AE9" s="229" t="s">
        <v>290</v>
      </c>
    </row>
    <row r="10" spans="1:31" s="6" customFormat="1" ht="12.75">
      <c r="A10" s="228" t="s">
        <v>263</v>
      </c>
      <c r="B10" s="227" t="s">
        <v>264</v>
      </c>
      <c r="C10" s="20"/>
      <c r="D10" s="12"/>
      <c r="E10" s="12" t="s">
        <v>381</v>
      </c>
      <c r="F10" s="12"/>
      <c r="G10" s="12"/>
      <c r="H10" s="12"/>
      <c r="I10" s="12"/>
      <c r="J10" s="12"/>
      <c r="K10" s="12"/>
      <c r="L10" s="12"/>
      <c r="M10" s="74"/>
      <c r="N10" s="75"/>
      <c r="O10" s="21">
        <v>2</v>
      </c>
      <c r="P10" s="14"/>
      <c r="Q10" s="14"/>
      <c r="R10" s="22"/>
      <c r="S10" s="21">
        <v>2</v>
      </c>
      <c r="T10" s="55" t="s">
        <v>83</v>
      </c>
      <c r="U10" s="59"/>
      <c r="V10" s="45"/>
      <c r="W10" s="64"/>
      <c r="X10" s="59"/>
      <c r="Y10" s="45"/>
      <c r="Z10" s="64"/>
      <c r="AA10" s="59"/>
      <c r="AB10" s="45"/>
      <c r="AC10" s="64"/>
      <c r="AD10" s="229" t="s">
        <v>188</v>
      </c>
      <c r="AE10" s="229" t="s">
        <v>291</v>
      </c>
    </row>
    <row r="11" spans="1:31" s="6" customFormat="1" ht="12.75">
      <c r="A11" s="228" t="s">
        <v>265</v>
      </c>
      <c r="B11" s="227" t="s">
        <v>266</v>
      </c>
      <c r="C11" s="20"/>
      <c r="D11" s="12"/>
      <c r="E11" s="12" t="s">
        <v>381</v>
      </c>
      <c r="F11" s="12"/>
      <c r="G11" s="12"/>
      <c r="H11" s="12"/>
      <c r="I11" s="12"/>
      <c r="J11" s="12"/>
      <c r="K11" s="12"/>
      <c r="L11" s="12"/>
      <c r="M11" s="74"/>
      <c r="N11" s="75"/>
      <c r="O11" s="21">
        <v>2</v>
      </c>
      <c r="P11" s="14"/>
      <c r="Q11" s="14"/>
      <c r="R11" s="22"/>
      <c r="S11" s="21">
        <v>2</v>
      </c>
      <c r="T11" s="55" t="s">
        <v>83</v>
      </c>
      <c r="U11" s="59"/>
      <c r="V11" s="45"/>
      <c r="W11" s="64"/>
      <c r="X11" s="59"/>
      <c r="Y11" s="45"/>
      <c r="Z11" s="64"/>
      <c r="AA11" s="59"/>
      <c r="AB11" s="45"/>
      <c r="AC11" s="64"/>
      <c r="AD11" s="229" t="s">
        <v>188</v>
      </c>
      <c r="AE11" s="229" t="s">
        <v>357</v>
      </c>
    </row>
    <row r="12" spans="1:31" s="6" customFormat="1" ht="12.75">
      <c r="A12" s="228" t="s">
        <v>267</v>
      </c>
      <c r="B12" s="227" t="s">
        <v>268</v>
      </c>
      <c r="C12" s="47" t="s">
        <v>381</v>
      </c>
      <c r="D12" s="42"/>
      <c r="E12" s="42"/>
      <c r="F12" s="42"/>
      <c r="G12" s="42"/>
      <c r="H12" s="42"/>
      <c r="I12" s="42"/>
      <c r="J12" s="42"/>
      <c r="K12" s="42"/>
      <c r="L12" s="42"/>
      <c r="M12" s="92"/>
      <c r="N12" s="93"/>
      <c r="O12" s="21">
        <v>2</v>
      </c>
      <c r="P12" s="14"/>
      <c r="Q12" s="14"/>
      <c r="R12" s="22"/>
      <c r="S12" s="21">
        <v>2</v>
      </c>
      <c r="T12" s="55" t="s">
        <v>83</v>
      </c>
      <c r="U12" s="146"/>
      <c r="V12" s="224"/>
      <c r="W12" s="225"/>
      <c r="X12" s="146"/>
      <c r="Y12" s="224"/>
      <c r="Z12" s="225"/>
      <c r="AA12" s="146"/>
      <c r="AB12" s="224"/>
      <c r="AC12" s="225"/>
      <c r="AD12" s="229" t="s">
        <v>349</v>
      </c>
      <c r="AE12" s="229" t="s">
        <v>356</v>
      </c>
    </row>
    <row r="13" spans="1:31" s="6" customFormat="1" ht="12.75">
      <c r="A13" s="228" t="s">
        <v>269</v>
      </c>
      <c r="B13" s="227" t="s">
        <v>270</v>
      </c>
      <c r="C13" s="47"/>
      <c r="D13" s="42"/>
      <c r="E13" s="42"/>
      <c r="F13" s="42" t="s">
        <v>381</v>
      </c>
      <c r="G13" s="42"/>
      <c r="H13" s="42"/>
      <c r="I13" s="42"/>
      <c r="J13" s="42"/>
      <c r="K13" s="42"/>
      <c r="L13" s="42"/>
      <c r="M13" s="92"/>
      <c r="N13" s="93"/>
      <c r="O13" s="21">
        <v>2</v>
      </c>
      <c r="P13" s="14"/>
      <c r="Q13" s="14"/>
      <c r="R13" s="22"/>
      <c r="S13" s="21">
        <v>2</v>
      </c>
      <c r="T13" s="55" t="s">
        <v>83</v>
      </c>
      <c r="U13" s="146"/>
      <c r="V13" s="224"/>
      <c r="W13" s="225"/>
      <c r="X13" s="146"/>
      <c r="Y13" s="224"/>
      <c r="Z13" s="225"/>
      <c r="AA13" s="146"/>
      <c r="AB13" s="224"/>
      <c r="AC13" s="225"/>
      <c r="AD13" s="229" t="s">
        <v>202</v>
      </c>
      <c r="AE13" s="229" t="s">
        <v>355</v>
      </c>
    </row>
    <row r="14" spans="1:31" s="6" customFormat="1" ht="12.75">
      <c r="A14" s="228" t="s">
        <v>271</v>
      </c>
      <c r="B14" s="227" t="s">
        <v>272</v>
      </c>
      <c r="C14" s="47" t="s">
        <v>381</v>
      </c>
      <c r="D14" s="42"/>
      <c r="E14" s="42"/>
      <c r="F14" s="42"/>
      <c r="G14" s="42"/>
      <c r="H14" s="42"/>
      <c r="I14" s="42"/>
      <c r="J14" s="42"/>
      <c r="K14" s="42"/>
      <c r="L14" s="42"/>
      <c r="M14" s="92"/>
      <c r="N14" s="93"/>
      <c r="O14" s="21">
        <v>2</v>
      </c>
      <c r="P14" s="14"/>
      <c r="Q14" s="14"/>
      <c r="R14" s="22"/>
      <c r="S14" s="21">
        <v>2</v>
      </c>
      <c r="T14" s="55" t="s">
        <v>83</v>
      </c>
      <c r="U14" s="146"/>
      <c r="V14" s="224"/>
      <c r="W14" s="225"/>
      <c r="X14" s="146"/>
      <c r="Y14" s="224"/>
      <c r="Z14" s="225"/>
      <c r="AA14" s="146"/>
      <c r="AB14" s="224"/>
      <c r="AC14" s="225"/>
      <c r="AD14" s="229" t="s">
        <v>350</v>
      </c>
      <c r="AE14" s="229" t="s">
        <v>292</v>
      </c>
    </row>
    <row r="15" spans="1:31" s="6" customFormat="1" ht="12.75">
      <c r="A15" s="228" t="s">
        <v>273</v>
      </c>
      <c r="B15" s="227" t="s">
        <v>274</v>
      </c>
      <c r="C15" s="47" t="s">
        <v>381</v>
      </c>
      <c r="D15" s="42"/>
      <c r="E15" s="42"/>
      <c r="F15" s="42"/>
      <c r="G15" s="42"/>
      <c r="H15" s="42"/>
      <c r="I15" s="42"/>
      <c r="J15" s="42"/>
      <c r="K15" s="42"/>
      <c r="L15" s="42"/>
      <c r="M15" s="92"/>
      <c r="N15" s="93"/>
      <c r="O15" s="21">
        <v>2</v>
      </c>
      <c r="P15" s="14"/>
      <c r="Q15" s="14"/>
      <c r="R15" s="22"/>
      <c r="S15" s="21">
        <v>2</v>
      </c>
      <c r="T15" s="55" t="s">
        <v>83</v>
      </c>
      <c r="U15" s="146"/>
      <c r="V15" s="224"/>
      <c r="W15" s="225"/>
      <c r="X15" s="146"/>
      <c r="Y15" s="224"/>
      <c r="Z15" s="225"/>
      <c r="AA15" s="146"/>
      <c r="AB15" s="224"/>
      <c r="AC15" s="225"/>
      <c r="AD15" s="229" t="s">
        <v>377</v>
      </c>
      <c r="AE15" s="229" t="s">
        <v>293</v>
      </c>
    </row>
    <row r="16" spans="1:31" s="6" customFormat="1" ht="12.75">
      <c r="A16" s="228" t="s">
        <v>275</v>
      </c>
      <c r="B16" s="227" t="s">
        <v>276</v>
      </c>
      <c r="C16" s="47" t="s">
        <v>381</v>
      </c>
      <c r="D16" s="42"/>
      <c r="E16" s="42"/>
      <c r="F16" s="42"/>
      <c r="G16" s="42"/>
      <c r="H16" s="42"/>
      <c r="I16" s="42"/>
      <c r="J16" s="42"/>
      <c r="K16" s="42"/>
      <c r="L16" s="42"/>
      <c r="M16" s="92"/>
      <c r="N16" s="93"/>
      <c r="O16" s="21">
        <v>2</v>
      </c>
      <c r="P16" s="14"/>
      <c r="Q16" s="14"/>
      <c r="R16" s="22"/>
      <c r="S16" s="21">
        <v>2</v>
      </c>
      <c r="T16" s="55" t="s">
        <v>83</v>
      </c>
      <c r="U16" s="146"/>
      <c r="V16" s="224"/>
      <c r="W16" s="225"/>
      <c r="X16" s="146"/>
      <c r="Y16" s="224"/>
      <c r="Z16" s="225"/>
      <c r="AA16" s="146"/>
      <c r="AB16" s="224"/>
      <c r="AC16" s="225"/>
      <c r="AD16" s="229" t="s">
        <v>378</v>
      </c>
      <c r="AE16" s="229" t="s">
        <v>354</v>
      </c>
    </row>
    <row r="17" spans="1:31" s="6" customFormat="1" ht="12.75">
      <c r="A17" s="228" t="s">
        <v>277</v>
      </c>
      <c r="B17" s="227" t="s">
        <v>278</v>
      </c>
      <c r="C17" s="47"/>
      <c r="D17" s="42" t="s">
        <v>381</v>
      </c>
      <c r="E17" s="42"/>
      <c r="F17" s="42"/>
      <c r="G17" s="42"/>
      <c r="H17" s="42"/>
      <c r="I17" s="42"/>
      <c r="J17" s="42"/>
      <c r="K17" s="42"/>
      <c r="L17" s="42"/>
      <c r="M17" s="92"/>
      <c r="N17" s="93"/>
      <c r="O17" s="21">
        <v>2</v>
      </c>
      <c r="P17" s="14"/>
      <c r="Q17" s="14"/>
      <c r="R17" s="22"/>
      <c r="S17" s="21">
        <v>2</v>
      </c>
      <c r="T17" s="55" t="s">
        <v>83</v>
      </c>
      <c r="U17" s="99"/>
      <c r="V17" s="100"/>
      <c r="W17" s="101"/>
      <c r="X17" s="99"/>
      <c r="Y17" s="100"/>
      <c r="Z17" s="101"/>
      <c r="AA17" s="99"/>
      <c r="AB17" s="100"/>
      <c r="AC17" s="101"/>
      <c r="AD17" s="229" t="s">
        <v>161</v>
      </c>
      <c r="AE17" s="229" t="s">
        <v>353</v>
      </c>
    </row>
    <row r="18" spans="1:31" s="6" customFormat="1" ht="12.75">
      <c r="A18" s="228" t="s">
        <v>279</v>
      </c>
      <c r="B18" s="227" t="s">
        <v>280</v>
      </c>
      <c r="C18" s="20"/>
      <c r="D18" s="12" t="s">
        <v>381</v>
      </c>
      <c r="E18" s="12"/>
      <c r="F18" s="12"/>
      <c r="G18" s="12"/>
      <c r="H18" s="12"/>
      <c r="I18" s="12"/>
      <c r="J18" s="12"/>
      <c r="K18" s="12"/>
      <c r="L18" s="12"/>
      <c r="M18" s="74"/>
      <c r="N18" s="75"/>
      <c r="O18" s="21">
        <v>2</v>
      </c>
      <c r="P18" s="14"/>
      <c r="Q18" s="14"/>
      <c r="R18" s="22"/>
      <c r="S18" s="21">
        <v>2</v>
      </c>
      <c r="T18" s="55" t="s">
        <v>83</v>
      </c>
      <c r="U18" s="59"/>
      <c r="V18" s="45"/>
      <c r="W18" s="64"/>
      <c r="X18" s="59"/>
      <c r="Y18" s="45"/>
      <c r="Z18" s="64"/>
      <c r="AA18" s="59"/>
      <c r="AB18" s="45"/>
      <c r="AC18" s="64"/>
      <c r="AD18" s="229" t="s">
        <v>379</v>
      </c>
      <c r="AE18" s="145" t="s">
        <v>294</v>
      </c>
    </row>
    <row r="19" spans="1:31" s="6" customFormat="1" ht="12.75">
      <c r="A19" s="228" t="s">
        <v>281</v>
      </c>
      <c r="B19" s="227" t="s">
        <v>282</v>
      </c>
      <c r="C19" s="20"/>
      <c r="D19" s="12" t="s">
        <v>381</v>
      </c>
      <c r="E19" s="12"/>
      <c r="F19" s="12"/>
      <c r="G19" s="12"/>
      <c r="H19" s="12"/>
      <c r="I19" s="12"/>
      <c r="J19" s="12"/>
      <c r="K19" s="12"/>
      <c r="L19" s="12"/>
      <c r="M19" s="74"/>
      <c r="N19" s="75"/>
      <c r="O19" s="21"/>
      <c r="P19" s="14">
        <v>2</v>
      </c>
      <c r="Q19" s="14"/>
      <c r="R19" s="22"/>
      <c r="S19" s="21">
        <v>2</v>
      </c>
      <c r="T19" s="55" t="s">
        <v>82</v>
      </c>
      <c r="U19" s="21"/>
      <c r="V19" s="14"/>
      <c r="W19" s="55"/>
      <c r="X19" s="21"/>
      <c r="Y19" s="14"/>
      <c r="Z19" s="55"/>
      <c r="AA19" s="59"/>
      <c r="AB19" s="45"/>
      <c r="AC19" s="64"/>
      <c r="AD19" s="229" t="s">
        <v>351</v>
      </c>
      <c r="AE19" s="229" t="s">
        <v>295</v>
      </c>
    </row>
    <row r="20" spans="1:31" s="6" customFormat="1" ht="12.75">
      <c r="A20" s="228" t="s">
        <v>283</v>
      </c>
      <c r="B20" s="227" t="s">
        <v>284</v>
      </c>
      <c r="C20" s="20" t="s">
        <v>381</v>
      </c>
      <c r="D20" s="12"/>
      <c r="E20" s="12"/>
      <c r="F20" s="12"/>
      <c r="G20" s="12"/>
      <c r="H20" s="12"/>
      <c r="I20" s="12"/>
      <c r="J20" s="12"/>
      <c r="K20" s="12"/>
      <c r="L20" s="12"/>
      <c r="M20" s="74"/>
      <c r="N20" s="75"/>
      <c r="O20" s="21"/>
      <c r="P20" s="14">
        <v>2</v>
      </c>
      <c r="Q20" s="14"/>
      <c r="R20" s="22"/>
      <c r="S20" s="21">
        <v>2</v>
      </c>
      <c r="T20" s="55" t="s">
        <v>82</v>
      </c>
      <c r="U20" s="59"/>
      <c r="V20" s="45"/>
      <c r="W20" s="64"/>
      <c r="X20" s="59"/>
      <c r="Y20" s="45"/>
      <c r="Z20" s="64"/>
      <c r="AA20" s="59"/>
      <c r="AB20" s="45"/>
      <c r="AC20" s="64"/>
      <c r="AD20" s="229" t="s">
        <v>118</v>
      </c>
      <c r="AE20" s="229" t="s">
        <v>296</v>
      </c>
    </row>
    <row r="21" spans="1:31" s="6" customFormat="1" ht="12.75">
      <c r="A21" s="228" t="s">
        <v>285</v>
      </c>
      <c r="B21" s="227" t="s">
        <v>286</v>
      </c>
      <c r="C21" s="20"/>
      <c r="D21" s="12" t="s">
        <v>381</v>
      </c>
      <c r="E21" s="12"/>
      <c r="F21" s="12"/>
      <c r="G21" s="12"/>
      <c r="H21" s="12"/>
      <c r="I21" s="12"/>
      <c r="J21" s="12"/>
      <c r="K21" s="12"/>
      <c r="L21" s="12"/>
      <c r="M21" s="74"/>
      <c r="N21" s="75"/>
      <c r="O21" s="21"/>
      <c r="P21" s="14">
        <v>2</v>
      </c>
      <c r="Q21" s="14"/>
      <c r="R21" s="22"/>
      <c r="S21" s="21">
        <v>2</v>
      </c>
      <c r="T21" s="55" t="s">
        <v>82</v>
      </c>
      <c r="U21" s="21"/>
      <c r="V21" s="14"/>
      <c r="W21" s="55"/>
      <c r="X21" s="59"/>
      <c r="Y21" s="45"/>
      <c r="Z21" s="64"/>
      <c r="AA21" s="59"/>
      <c r="AB21" s="45"/>
      <c r="AC21" s="64"/>
      <c r="AD21" s="229" t="s">
        <v>380</v>
      </c>
      <c r="AE21" s="229" t="s">
        <v>352</v>
      </c>
    </row>
    <row r="22" spans="1:30" s="6" customFormat="1" ht="12.75">
      <c r="A22" s="3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s="6" customFormat="1" ht="12.75">
      <c r="A23" s="97" t="s">
        <v>61</v>
      </c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6" customFormat="1" ht="12.75">
      <c r="A24" s="3"/>
      <c r="B24" s="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6" customFormat="1" ht="12.75">
      <c r="A25" s="15" t="s">
        <v>382</v>
      </c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2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6" customFormat="1" ht="12.75">
      <c r="A26" s="3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2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s="6" customFormat="1" ht="12.75">
      <c r="A27" s="3"/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2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s="6" customFormat="1" ht="12.75">
      <c r="A28" s="3"/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2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s="6" customFormat="1" ht="12.75">
      <c r="A29" s="3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s="6" customFormat="1" ht="12.75">
      <c r="A30" s="3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s="6" customFormat="1" ht="12.75">
      <c r="A31" s="3"/>
      <c r="B31" s="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2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s="6" customFormat="1" ht="12.75">
      <c r="A32" s="3"/>
      <c r="B32" s="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2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s="6" customFormat="1" ht="12.75">
      <c r="A33" s="3"/>
      <c r="B33" s="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2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s="6" customFormat="1" ht="12.75">
      <c r="A34" s="3"/>
      <c r="B34" s="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2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s="6" customFormat="1" ht="12.75">
      <c r="A35" s="3"/>
      <c r="B35" s="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2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s="6" customFormat="1" ht="12.75">
      <c r="A36" s="3"/>
      <c r="B36" s="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2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s="6" customFormat="1" ht="12.75">
      <c r="A37" s="3"/>
      <c r="B37" s="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2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s="6" customFormat="1" ht="12.75">
      <c r="A38" s="3"/>
      <c r="B38" s="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2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s="6" customFormat="1" ht="12.75">
      <c r="A39" s="3"/>
      <c r="B39" s="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2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s="6" customFormat="1" ht="12.75">
      <c r="A40" s="3"/>
      <c r="B40" s="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2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s="6" customFormat="1" ht="12.75">
      <c r="A41" s="3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6" customFormat="1" ht="12.75">
      <c r="A42" s="3"/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6" customFormat="1" ht="12.75">
      <c r="A43" s="3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6" customFormat="1" ht="12.75">
      <c r="A44" s="3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6" customFormat="1" ht="12.75">
      <c r="A45" s="3"/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7" customFormat="1" ht="12.75">
      <c r="A46" s="3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7" customFormat="1" ht="12.75">
      <c r="A47" s="3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7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7" customFormat="1" ht="12.75">
      <c r="A49" s="3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6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7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7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7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7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7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8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9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7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7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7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7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7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7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7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7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</sheetData>
  <sheetProtection/>
  <mergeCells count="18">
    <mergeCell ref="AD4:AD5"/>
    <mergeCell ref="S4:S5"/>
    <mergeCell ref="AE4:AE5"/>
    <mergeCell ref="U6:AE6"/>
    <mergeCell ref="O4:R4"/>
    <mergeCell ref="A6:B6"/>
    <mergeCell ref="C6:N6"/>
    <mergeCell ref="O6:T6"/>
    <mergeCell ref="T4:T5"/>
    <mergeCell ref="U4:W5"/>
    <mergeCell ref="X4:Z5"/>
    <mergeCell ref="AA4:AC5"/>
    <mergeCell ref="A1:B1"/>
    <mergeCell ref="A2:B2"/>
    <mergeCell ref="A3:L3"/>
    <mergeCell ref="A4:A5"/>
    <mergeCell ref="B4:B5"/>
    <mergeCell ref="C4:N4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00390625" style="19" bestFit="1" customWidth="1"/>
    <col min="2" max="2" width="23.7109375" style="19" bestFit="1" customWidth="1"/>
    <col min="3" max="3" width="9.140625" style="19" customWidth="1"/>
    <col min="4" max="4" width="24.00390625" style="19" bestFit="1" customWidth="1"/>
    <col min="5" max="16384" width="9.140625" style="19" customWidth="1"/>
  </cols>
  <sheetData>
    <row r="1" spans="1:5" ht="15">
      <c r="A1" s="19" t="s">
        <v>13</v>
      </c>
      <c r="B1" s="19" t="s">
        <v>14</v>
      </c>
      <c r="C1" s="19" t="s">
        <v>10</v>
      </c>
      <c r="D1" s="19" t="s">
        <v>11</v>
      </c>
      <c r="E1" s="19" t="s">
        <v>12</v>
      </c>
    </row>
    <row r="2" spans="1:5" ht="15">
      <c r="A2" s="19" t="s">
        <v>15</v>
      </c>
      <c r="B2" s="19" t="s">
        <v>16</v>
      </c>
      <c r="C2" s="19" t="s">
        <v>10</v>
      </c>
      <c r="D2" s="19" t="s">
        <v>11</v>
      </c>
      <c r="E2" s="19" t="s">
        <v>12</v>
      </c>
    </row>
    <row r="3" spans="1:4" ht="1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15">
      <c r="A4" s="19" t="s">
        <v>21</v>
      </c>
      <c r="B4" s="19" t="s">
        <v>22</v>
      </c>
      <c r="D4" s="19" t="s">
        <v>19</v>
      </c>
    </row>
    <row r="5" ht="15">
      <c r="B5" s="19" t="s">
        <v>23</v>
      </c>
    </row>
    <row r="6" ht="15">
      <c r="B6" s="19" t="s">
        <v>24</v>
      </c>
    </row>
    <row r="7" ht="15">
      <c r="B7" s="19" t="s">
        <v>25</v>
      </c>
    </row>
    <row r="8" ht="15">
      <c r="B8" s="19" t="s">
        <v>26</v>
      </c>
    </row>
    <row r="9" ht="15">
      <c r="B9" s="1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emma</cp:lastModifiedBy>
  <cp:lastPrinted>2018-05-08T16:07:23Z</cp:lastPrinted>
  <dcterms:created xsi:type="dcterms:W3CDTF">2009-11-09T08:26:21Z</dcterms:created>
  <dcterms:modified xsi:type="dcterms:W3CDTF">2021-09-02T07:18:02Z</dcterms:modified>
  <cp:category/>
  <cp:version/>
  <cp:contentType/>
  <cp:contentStatus/>
</cp:coreProperties>
</file>