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94" activeTab="0"/>
  </bookViews>
  <sheets>
    <sheet name="Matematikatanár közös rész" sheetId="1" r:id="rId1"/>
    <sheet name="Természetismeret-környtantanár" sheetId="2" r:id="rId2"/>
    <sheet name="Matematikatanár középiskolai" sheetId="3" r:id="rId3"/>
    <sheet name="Matematikatanár általános isk." sheetId="4" r:id="rId4"/>
    <sheet name="segédtábla" sheetId="5" state="hidden" r:id="rId5"/>
  </sheets>
  <externalReferences>
    <externalReference r:id="rId8"/>
  </externalReference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'Matematikatanár általános isk.'!$A$3:$N$39</definedName>
    <definedName name="_xlnm.Print_Area" localSheetId="2">'Matematikatanár középiskolai'!$A$3:$N$50</definedName>
    <definedName name="_xlnm.Print_Area" localSheetId="0">'Matematikatanár közös rész'!$A$3:$N$59</definedName>
    <definedName name="_xlnm.Print_Area" localSheetId="1">'Természetismeret-környtantanár'!$A$3:$N$84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<sst xmlns="http://schemas.openxmlformats.org/spreadsheetml/2006/main" count="1112" uniqueCount="498">
  <si>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</si>
  <si>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</si>
  <si>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</si>
  <si>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</si>
  <si>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</si>
  <si>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</si>
  <si>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</si>
  <si>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</si>
  <si>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</si>
  <si>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</si>
  <si>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</si>
  <si>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</si>
  <si>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</si>
  <si>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</si>
  <si>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</si>
  <si>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</si>
  <si>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</si>
  <si>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</si>
  <si>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</si>
  <si>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</si>
  <si>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</si>
  <si>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</si>
  <si>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</si>
  <si>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</si>
  <si>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</si>
  <si>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</si>
  <si>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</si>
  <si>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</si>
  <si>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</si>
  <si>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</si>
  <si>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</si>
  <si>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</si>
  <si>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</si>
  <si>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</si>
  <si>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</si>
  <si>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</si>
  <si>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</si>
  <si>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</si>
  <si>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</si>
  <si>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</si>
  <si>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</si>
  <si>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</si>
  <si>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</si>
  <si>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</si>
  <si>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</si>
  <si>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</si>
  <si>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</si>
  <si>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</si>
  <si>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</si>
  <si>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</si>
  <si>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</si>
  <si>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</si>
  <si>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</si>
  <si>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</si>
  <si>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</si>
  <si>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</si>
  <si>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</si>
  <si>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</si>
  <si>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</si>
  <si>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</si>
  <si>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</si>
  <si>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</si>
  <si>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</si>
  <si>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</si>
  <si>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</si>
  <si>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</si>
  <si>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</si>
  <si>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</si>
  <si>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</si>
  <si>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</si>
  <si>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</si>
  <si>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</si>
  <si>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</si>
  <si>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</si>
  <si>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</si>
  <si>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</si>
  <si>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</si>
  <si>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</si>
  <si>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</si>
  <si>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</si>
  <si>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</si>
  <si>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</si>
  <si>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</si>
  <si>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</si>
  <si>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</si>
  <si>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</si>
  <si>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</si>
  <si>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</si>
  <si>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</si>
  <si>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</si>
  <si>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</si>
  <si>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</si>
  <si>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</si>
  <si>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</si>
  <si>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</si>
  <si>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</si>
  <si>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</si>
  <si>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</si>
  <si>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</si>
  <si>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</si>
  <si>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</si>
  <si>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</si>
  <si>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</si>
  <si>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</si>
  <si>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</si>
  <si>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</si>
  <si>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</si>
  <si>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</si>
  <si>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</si>
  <si>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</si>
  <si>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</si>
  <si>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</si>
  <si>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</si>
  <si>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</si>
  <si>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</si>
  <si>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</si>
  <si>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</si>
  <si>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</si>
  <si>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</si>
  <si>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</si>
  <si>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</si>
  <si>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</si>
  <si>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</si>
  <si>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</si>
  <si>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</si>
  <si>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</si>
  <si>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</si>
  <si>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</si>
  <si>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</si>
  <si>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</si>
  <si>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</si>
  <si>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</si>
  <si>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</si>
  <si>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</si>
  <si>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</si>
  <si>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</si>
  <si>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</si>
  <si>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</si>
  <si>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</si>
  <si>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</si>
  <si>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</si>
  <si>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</si>
  <si>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</si>
  <si>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</si>
  <si>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</si>
  <si>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</si>
  <si>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</si>
  <si>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</si>
  <si>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</si>
  <si>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</si>
  <si>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</si>
  <si>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</si>
  <si>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</si>
  <si>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</si>
  <si>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</si>
  <si>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</si>
  <si>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</si>
  <si>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</si>
  <si>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</si>
  <si>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</si>
  <si>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</si>
  <si>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</si>
  <si>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</si>
  <si>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</si>
  <si>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</si>
  <si>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</si>
  <si>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</si>
  <si>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</si>
  <si>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</si>
  <si>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</si>
  <si>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</si>
  <si>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</si>
  <si>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</si>
  <si>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</si>
  <si>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</si>
  <si>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</si>
  <si>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</si>
  <si>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</si>
  <si>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</si>
  <si>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</si>
  <si>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</si>
  <si>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</si>
  <si>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</si>
  <si>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</si>
  <si>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</si>
  <si>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</si>
  <si>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</si>
  <si>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</si>
  <si>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</si>
  <si>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</si>
  <si>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</si>
  <si>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</si>
  <si>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</si>
  <si>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</si>
  <si>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</si>
  <si>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</si>
  <si>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</si>
  <si>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</si>
  <si>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</si>
  <si>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</si>
  <si>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</si>
  <si>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</si>
  <si>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</si>
  <si>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</si>
  <si>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</si>
  <si>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</si>
  <si>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</si>
  <si>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</si>
  <si>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</si>
  <si>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</si>
  <si>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</si>
  <si>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</si>
  <si>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</si>
  <si>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</si>
  <si>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</si>
  <si>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</si>
  <si>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</si>
  <si>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</si>
  <si>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</si>
  <si>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</si>
  <si>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</si>
  <si>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</si>
  <si>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</si>
  <si>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</si>
  <si>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</si>
  <si>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</si>
  <si>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</si>
  <si>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</si>
  <si>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</si>
  <si>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</si>
  <si>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</si>
  <si>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</si>
  <si>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</si>
  <si>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</si>
  <si>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</si>
  <si>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</si>
  <si>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</si>
  <si>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</si>
  <si>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</si>
  <si>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</si>
  <si>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</si>
  <si>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</si>
  <si>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</si>
  <si>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</si>
  <si>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</si>
  <si>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</si>
  <si>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</si>
  <si>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</si>
  <si>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</si>
  <si>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</si>
  <si>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</si>
  <si>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</si>
  <si>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</si>
  <si>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</si>
  <si>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</si>
  <si>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</si>
  <si>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</si>
  <si>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</si>
  <si>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</si>
  <si>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</si>
  <si>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</si>
  <si>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</si>
  <si>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</si>
  <si>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</si>
  <si>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</si>
  <si>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</si>
  <si>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</si>
  <si>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</si>
  <si>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</si>
  <si>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</si>
  <si>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</si>
  <si>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</si>
  <si>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</si>
  <si>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</si>
  <si>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</si>
  <si>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</si>
  <si>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</si>
  <si>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</si>
  <si>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</si>
  <si>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</si>
  <si>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</si>
  <si>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</si>
  <si>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</si>
  <si>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</si>
  <si>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</si>
  <si>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</si>
  <si>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</si>
  <si>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</si>
  <si>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</si>
  <si>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</si>
  <si>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</si>
  <si>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</si>
  <si>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</si>
  <si>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</si>
  <si>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</si>
  <si>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</si>
  <si>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</si>
  <si>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</si>
  <si>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</si>
  <si>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</si>
  <si>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</si>
  <si>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</si>
  <si>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</si>
  <si>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</si>
  <si>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</si>
  <si>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</si>
  <si>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</si>
  <si>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</si>
  <si>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</si>
  <si>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</si>
  <si>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Általános iskolai (10 félév) és vegyes (11 félév)</t>
  </si>
  <si>
    <t>Szakfelelős: Dr.Weiszburg Tamás</t>
  </si>
  <si>
    <t>Gy(2)</t>
  </si>
  <si>
    <t>Bánréviné Finta Viktória</t>
  </si>
  <si>
    <t>ktanfizkra17ga</t>
  </si>
  <si>
    <t xml:space="preserve">Fizika kritérium </t>
  </si>
  <si>
    <t>Criterion Course in Physics</t>
  </si>
  <si>
    <t>ktankealfok17ea</t>
  </si>
  <si>
    <t>Kémiai alapfogalmak előadás</t>
  </si>
  <si>
    <t>(t)</t>
  </si>
  <si>
    <t>Róka András</t>
  </si>
  <si>
    <t>Basic Terms in Chemistry</t>
  </si>
  <si>
    <t>ktankealfok17ga</t>
  </si>
  <si>
    <t>Kémiai alapfogalmak gyakorlat</t>
  </si>
  <si>
    <t>Gy(5)</t>
  </si>
  <si>
    <t>Basic Terms in Chemistry (practice)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</si>
  <si>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</si>
  <si>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</si>
  <si>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</si>
  <si>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</si>
  <si>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</si>
  <si>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</si>
  <si>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</si>
  <si>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</si>
  <si>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</si>
  <si>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</si>
  <si>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</si>
  <si>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</si>
  <si>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CK(5)</t>
  </si>
  <si>
    <t>ktanmeteog17ea</t>
  </si>
  <si>
    <t xml:space="preserve">Meteorológia előadás </t>
  </si>
  <si>
    <t>Bartholy Judit</t>
  </si>
  <si>
    <t>Meteorology</t>
  </si>
  <si>
    <t>bevbiol2b17ea</t>
  </si>
  <si>
    <t>Bevezetés a biológiába 2.</t>
  </si>
  <si>
    <t>Hajnik Tünde</t>
  </si>
  <si>
    <t>Introduction to Biology 2.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</si>
  <si>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</si>
  <si>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</si>
  <si>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</si>
  <si>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</si>
  <si>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</si>
  <si>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</si>
  <si>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</si>
  <si>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</si>
  <si>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</si>
  <si>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</si>
  <si>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</si>
  <si>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</si>
  <si>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</si>
  <si>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</si>
  <si>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</si>
  <si>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Basic Geology</t>
  </si>
  <si>
    <t>ktanaltkek17ea</t>
  </si>
  <si>
    <t xml:space="preserve">Általános kémia előadás </t>
  </si>
  <si>
    <t>Zsély István</t>
  </si>
  <si>
    <t>General Chemistry lecture</t>
  </si>
  <si>
    <t>ft1szervk0k17ea</t>
  </si>
  <si>
    <t>Szervetlen kémia</t>
  </si>
  <si>
    <t>Tarczay György</t>
  </si>
  <si>
    <t>Inorganic chemistry</t>
  </si>
  <si>
    <t>bevbiol3b17ea</t>
  </si>
  <si>
    <t>Bevezetés a biológiába 3</t>
  </si>
  <si>
    <t>Tóth Attila</t>
  </si>
  <si>
    <t>Introduction to Biology 3.</t>
  </si>
  <si>
    <t>Weiszburg Tamás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</si>
  <si>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</si>
  <si>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</si>
  <si>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</si>
  <si>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</si>
  <si>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</si>
  <si>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</si>
  <si>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</si>
  <si>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</si>
  <si>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</si>
  <si>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</si>
  <si>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ktanszenk17ea</t>
  </si>
  <si>
    <t xml:space="preserve">Szénvegyületek kémiája </t>
  </si>
  <si>
    <t>Bánóczi Zoltán</t>
  </si>
  <si>
    <t xml:space="preserve">Chemistry of Organic Compounds 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</si>
  <si>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</si>
  <si>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</si>
  <si>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</si>
  <si>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</si>
  <si>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</si>
  <si>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</si>
  <si>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</si>
  <si>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Szakmány György</t>
  </si>
  <si>
    <t>Sági Tamás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</si>
  <si>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</si>
  <si>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</si>
  <si>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</si>
  <si>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</si>
  <si>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</si>
  <si>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</si>
  <si>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</si>
  <si>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</si>
  <si>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</si>
  <si>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</si>
  <si>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</si>
  <si>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</si>
  <si>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</si>
  <si>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</si>
  <si>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</si>
  <si>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</si>
  <si>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</si>
  <si>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</si>
  <si>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</si>
  <si>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</si>
  <si>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</si>
  <si>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</si>
  <si>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</si>
  <si>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</si>
  <si>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</si>
  <si>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</si>
  <si>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</si>
  <si>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</si>
  <si>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</si>
  <si>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</si>
  <si>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</si>
  <si>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</si>
  <si>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</si>
  <si>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</si>
  <si>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</si>
  <si>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</si>
  <si>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</si>
  <si>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</si>
  <si>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</si>
  <si>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</si>
  <si>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</si>
  <si>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</si>
  <si>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</si>
  <si>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</si>
  <si>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</si>
  <si>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</si>
  <si>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</si>
  <si>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</si>
  <si>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</si>
  <si>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</si>
  <si>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</si>
  <si>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</si>
  <si>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</si>
  <si>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</si>
  <si>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</si>
  <si>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</si>
  <si>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</si>
  <si>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</si>
  <si>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Szakterületi záróvizsga</t>
  </si>
  <si>
    <t>Subject Area Exam</t>
  </si>
  <si>
    <t>pa5t6001</t>
  </si>
  <si>
    <t>Szaktárgyi tanítási gyakorlat</t>
  </si>
  <si>
    <t>Natural sciences and environmental science teaching practice</t>
  </si>
  <si>
    <t>pa5t6002</t>
  </si>
  <si>
    <t>Összefüggő egyéni gyakorlatot kísérő szakos szeminárium 1</t>
  </si>
  <si>
    <t>Gy(3)</t>
  </si>
  <si>
    <t>pa5t6003</t>
  </si>
  <si>
    <t>Összefüggő egyéni gyakorlatot kísérő szakos szeminárium 2</t>
  </si>
  <si>
    <t>CK = C tipusú kollokvium</t>
  </si>
  <si>
    <t>DK = D típusú kollokvium</t>
  </si>
  <si>
    <t>aa5t1050</t>
  </si>
  <si>
    <t>A társadalmi-gazdasági tér folyamatai</t>
  </si>
  <si>
    <t>ktankjoga17ea</t>
  </si>
  <si>
    <t xml:space="preserve">Környezetjog előadás </t>
  </si>
  <si>
    <t>aa5t2024</t>
  </si>
  <si>
    <t>Földtudományi szintézis</t>
  </si>
  <si>
    <t>aa5t4023</t>
  </si>
  <si>
    <t>Földtudományok a terepen</t>
  </si>
  <si>
    <t>ag5t2602</t>
  </si>
  <si>
    <t>Környezeti ásványtan és szilárd hulladékok</t>
  </si>
  <si>
    <t>gx5t1002</t>
  </si>
  <si>
    <r>
      <t xml:space="preserve">Szakmai alapozó ismeretek </t>
    </r>
    <r>
      <rPr>
        <b/>
        <sz val="10"/>
        <rFont val="Arial"/>
        <family val="2"/>
      </rPr>
      <t>(24 kredit)</t>
    </r>
  </si>
  <si>
    <r>
      <t xml:space="preserve">Szakmai törzsanyag </t>
    </r>
    <r>
      <rPr>
        <b/>
        <sz val="10"/>
        <rFont val="Arial"/>
        <family val="2"/>
      </rPr>
      <t>(65 kredit)</t>
    </r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</si>
  <si>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</si>
  <si>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</si>
  <si>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</si>
  <si>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</si>
  <si>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</si>
  <si>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</si>
  <si>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</si>
  <si>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</si>
  <si>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</si>
  <si>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</si>
  <si>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</si>
  <si>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Social and economic processes</t>
  </si>
  <si>
    <t>Modern Earth Science Review</t>
  </si>
  <si>
    <t>On site earth science</t>
  </si>
  <si>
    <t>Osztatlan matematikatanár képzés (2020-tól)</t>
  </si>
  <si>
    <t>Osztatlan természetismeret-környezettan tanár (2019-től)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</si>
</sst>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2" applyFont="1" applyFill="1" applyBorder="1" applyAlignment="1">
      <alignment vertical="center"/>
      <protection/>
    </xf>
    <xf numFmtId="0" fontId="33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0" fillId="34" borderId="13" xfId="0" applyNumberFormat="1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166" fontId="50" fillId="34" borderId="10" xfId="0" applyNumberFormat="1" applyFont="1" applyFill="1" applyBorder="1" applyAlignment="1">
      <alignment horizontal="center" vertical="center"/>
    </xf>
    <xf numFmtId="166" fontId="51" fillId="34" borderId="13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166" fontId="51" fillId="34" borderId="10" xfId="0" applyNumberFormat="1" applyFont="1" applyFill="1" applyBorder="1" applyAlignment="1">
      <alignment horizontal="center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2" fillId="35" borderId="13" xfId="62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2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166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0" fillId="36" borderId="11" xfId="0" applyNumberFormat="1" applyFont="1" applyFill="1" applyBorder="1" applyAlignment="1">
      <alignment horizontal="center" vertical="center"/>
    </xf>
    <xf numFmtId="166" fontId="50" fillId="36" borderId="10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2" fillId="36" borderId="27" xfId="0" applyNumberFormat="1" applyFont="1" applyFill="1" applyBorder="1" applyAlignment="1">
      <alignment horizontal="center" vertical="center"/>
    </xf>
    <xf numFmtId="166" fontId="51" fillId="36" borderId="13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50" fillId="36" borderId="13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3" fillId="36" borderId="11" xfId="0" applyFont="1" applyFill="1" applyBorder="1" applyAlignment="1">
      <alignment horizontal="center" vertical="center"/>
    </xf>
    <xf numFmtId="0" fontId="0" fillId="0" borderId="15" xfId="62" applyFont="1" applyFill="1" applyBorder="1" applyAlignment="1">
      <alignment vertical="center"/>
      <protection/>
    </xf>
    <xf numFmtId="0" fontId="0" fillId="33" borderId="15" xfId="62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horizontal="left" vertical="center"/>
      <protection/>
    </xf>
    <xf numFmtId="0" fontId="0" fillId="0" borderId="15" xfId="62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2" xfId="62" applyFont="1" applyFill="1" applyBorder="1" applyAlignment="1">
      <alignment horizontal="left" vertical="center" wrapText="1"/>
      <protection/>
    </xf>
    <xf numFmtId="0" fontId="4" fillId="35" borderId="13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6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62" applyFont="1" applyFill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6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/>
    </xf>
    <xf numFmtId="166" fontId="51" fillId="0" borderId="29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left" vertical="distributed"/>
    </xf>
    <xf numFmtId="0" fontId="0" fillId="0" borderId="31" xfId="67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2" xfId="69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15" xfId="60" applyFont="1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9" fillId="0" borderId="37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left" vertical="center"/>
      <protection/>
    </xf>
    <xf numFmtId="0" fontId="0" fillId="0" borderId="15" xfId="68" applyFont="1" applyFill="1" applyBorder="1" applyAlignment="1">
      <alignment vertical="center"/>
      <protection/>
    </xf>
    <xf numFmtId="0" fontId="0" fillId="0" borderId="35" xfId="63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35" xfId="66" applyFont="1" applyFill="1" applyBorder="1" applyAlignment="1">
      <alignment vertical="center"/>
      <protection/>
    </xf>
    <xf numFmtId="0" fontId="0" fillId="37" borderId="15" xfId="0" applyFont="1" applyFill="1" applyBorder="1" applyAlignment="1">
      <alignment horizontal="left" vertical="center"/>
    </xf>
    <xf numFmtId="166" fontId="51" fillId="0" borderId="13" xfId="0" applyNumberFormat="1" applyFont="1" applyFill="1" applyBorder="1" applyAlignment="1">
      <alignment horizontal="center" vertical="center"/>
    </xf>
    <xf numFmtId="166" fontId="52" fillId="0" borderId="13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166" fontId="50" fillId="0" borderId="13" xfId="0" applyNumberFormat="1" applyFont="1" applyFill="1" applyBorder="1" applyAlignment="1">
      <alignment horizontal="center" vertical="center"/>
    </xf>
    <xf numFmtId="166" fontId="5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5" xfId="62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5" xfId="59" applyFont="1" applyFill="1" applyBorder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2" fillId="0" borderId="11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2" fillId="36" borderId="0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1" fillId="34" borderId="35" xfId="62" applyFont="1" applyFill="1" applyBorder="1" applyAlignment="1">
      <alignment horizontal="right" vertical="center"/>
      <protection/>
    </xf>
    <xf numFmtId="0" fontId="51" fillId="34" borderId="16" xfId="62" applyFont="1" applyFill="1" applyBorder="1" applyAlignment="1">
      <alignment horizontal="right" vertical="center"/>
      <protection/>
    </xf>
    <xf numFmtId="166" fontId="51" fillId="34" borderId="35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5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166" fontId="50" fillId="34" borderId="35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166" fontId="52" fillId="34" borderId="35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35" xfId="62" applyFont="1" applyFill="1" applyBorder="1" applyAlignment="1">
      <alignment horizontal="right" vertical="center"/>
      <protection/>
    </xf>
    <xf numFmtId="0" fontId="52" fillId="34" borderId="16" xfId="62" applyFont="1" applyFill="1" applyBorder="1" applyAlignment="1">
      <alignment horizontal="right" vertical="center"/>
      <protection/>
    </xf>
    <xf numFmtId="0" fontId="2" fillId="34" borderId="3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0" fillId="34" borderId="35" xfId="62" applyFont="1" applyFill="1" applyBorder="1" applyAlignment="1">
      <alignment horizontal="right" vertical="center"/>
      <protection/>
    </xf>
    <xf numFmtId="0" fontId="50" fillId="34" borderId="16" xfId="62" applyFont="1" applyFill="1" applyBorder="1" applyAlignment="1">
      <alignment horizontal="right" vertical="center"/>
      <protection/>
    </xf>
    <xf numFmtId="0" fontId="2" fillId="34" borderId="30" xfId="62" applyFont="1" applyFill="1" applyBorder="1" applyAlignment="1">
      <alignment horizontal="right" vertical="center"/>
      <protection/>
    </xf>
    <xf numFmtId="0" fontId="52" fillId="34" borderId="54" xfId="62" applyFont="1" applyFill="1" applyBorder="1" applyAlignment="1">
      <alignment horizontal="right" vertical="center"/>
      <protection/>
    </xf>
    <xf numFmtId="166" fontId="2" fillId="34" borderId="3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2 2" xfId="56"/>
    <cellStyle name="Normal 3" xfId="57"/>
    <cellStyle name="Normál 3" xfId="58"/>
    <cellStyle name="Normál 3 2" xfId="59"/>
    <cellStyle name="Normal 4" xfId="60"/>
    <cellStyle name="Normál 4" xfId="61"/>
    <cellStyle name="Normál_Közös" xfId="62"/>
    <cellStyle name="Normál_Közös 10" xfId="63"/>
    <cellStyle name="Normál_Közös 13" xfId="64"/>
    <cellStyle name="Normál_Közös 15" xfId="65"/>
    <cellStyle name="Normál_Közös 17" xfId="66"/>
    <cellStyle name="Normál_Közös 2" xfId="67"/>
    <cellStyle name="Normál_Közös 8" xfId="68"/>
    <cellStyle name="Normál_Közös 9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tervi_halo_2020_OTAK_matema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matikatanár közös rész"/>
      <sheetName val="Matematikatanár középiskolai"/>
      <sheetName val="Matematikatanár általános isk."/>
      <sheetName val="segédtábla"/>
    </sheetNames>
    <sheetDataSet>
      <sheetData sheetId="0">
        <row r="33">
          <cell r="A33" t="str">
            <v>mm5t2em3</v>
          </cell>
          <cell r="B33" t="str">
            <v>Elemi matematika2G-tk</v>
          </cell>
        </row>
        <row r="41">
          <cell r="A41" t="str">
            <v>mm5t1vs5</v>
          </cell>
          <cell r="B41" t="str">
            <v>Valószínűségszámítás1E-tk</v>
          </cell>
        </row>
        <row r="46">
          <cell r="A46" t="str">
            <v>mm5t2el6</v>
          </cell>
          <cell r="B46" t="str">
            <v>Elemi matematika4G-tk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259" t="s">
        <v>496</v>
      </c>
      <c r="B1" s="25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60" t="s">
        <v>56</v>
      </c>
      <c r="B2" s="26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3"/>
      <c r="W2" s="12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61" t="s">
        <v>58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222" t="s">
        <v>1</v>
      </c>
      <c r="B4" s="222" t="s">
        <v>0</v>
      </c>
      <c r="C4" s="227" t="s">
        <v>28</v>
      </c>
      <c r="D4" s="228"/>
      <c r="E4" s="228"/>
      <c r="F4" s="228"/>
      <c r="G4" s="228"/>
      <c r="H4" s="229"/>
      <c r="I4" s="229"/>
      <c r="J4" s="229"/>
      <c r="K4" s="229"/>
      <c r="L4" s="229"/>
      <c r="M4" s="229"/>
      <c r="N4" s="230"/>
      <c r="O4" s="227" t="s">
        <v>29</v>
      </c>
      <c r="P4" s="228"/>
      <c r="Q4" s="228"/>
      <c r="R4" s="228"/>
      <c r="S4" s="231" t="s">
        <v>30</v>
      </c>
      <c r="T4" s="262" t="s">
        <v>31</v>
      </c>
      <c r="U4" s="222" t="s">
        <v>2</v>
      </c>
      <c r="V4" s="222"/>
      <c r="W4" s="222"/>
      <c r="X4" s="222" t="s">
        <v>3</v>
      </c>
      <c r="Y4" s="222"/>
      <c r="Z4" s="222"/>
      <c r="AA4" s="222" t="s">
        <v>8</v>
      </c>
      <c r="AB4" s="222"/>
      <c r="AC4" s="222"/>
      <c r="AD4" s="222" t="s">
        <v>4</v>
      </c>
      <c r="AE4" s="222" t="s">
        <v>240</v>
      </c>
    </row>
    <row r="5" spans="1:31" ht="12.75" customHeight="1">
      <c r="A5" s="223"/>
      <c r="B5" s="223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32"/>
      <c r="T5" s="26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6" customFormat="1" ht="12.75">
      <c r="A6" s="239" t="s">
        <v>7</v>
      </c>
      <c r="B6" s="240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5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0"/>
      <c r="J7" s="80"/>
      <c r="K7" s="80"/>
      <c r="L7" s="80"/>
      <c r="M7" s="80"/>
      <c r="N7" s="81"/>
      <c r="O7" s="21"/>
      <c r="P7" s="14">
        <v>2</v>
      </c>
      <c r="Q7" s="14"/>
      <c r="R7" s="22"/>
      <c r="S7" s="21">
        <v>0</v>
      </c>
      <c r="T7" s="57" t="s">
        <v>232</v>
      </c>
      <c r="U7" s="21"/>
      <c r="V7" s="124"/>
      <c r="W7" s="131"/>
      <c r="X7" s="21"/>
      <c r="Y7" s="124"/>
      <c r="Z7" s="131"/>
      <c r="AA7" s="21"/>
      <c r="AB7" s="14"/>
      <c r="AC7" s="57"/>
      <c r="AD7" s="35" t="s">
        <v>59</v>
      </c>
      <c r="AE7" s="137" t="s">
        <v>241</v>
      </c>
    </row>
    <row r="8" spans="1:31" s="6" customFormat="1" ht="12.75">
      <c r="A8" s="233" t="s">
        <v>34</v>
      </c>
      <c r="B8" s="234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3">
        <f t="shared" si="0"/>
        <v>0</v>
      </c>
      <c r="O8" s="235">
        <f>SUM(C8:N8)</f>
        <v>2</v>
      </c>
      <c r="P8" s="236"/>
      <c r="Q8" s="236"/>
      <c r="R8" s="236"/>
      <c r="S8" s="236"/>
      <c r="T8" s="237"/>
      <c r="U8" s="216"/>
      <c r="V8" s="217"/>
      <c r="W8" s="217"/>
      <c r="X8" s="217"/>
      <c r="Y8" s="217"/>
      <c r="Z8" s="217"/>
      <c r="AA8" s="217"/>
      <c r="AB8" s="217"/>
      <c r="AC8" s="217"/>
      <c r="AD8" s="217"/>
      <c r="AE8" s="218"/>
    </row>
    <row r="9" spans="1:31" s="6" customFormat="1" ht="12.75">
      <c r="A9" s="247" t="s">
        <v>35</v>
      </c>
      <c r="B9" s="248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5">
        <f t="shared" si="1"/>
        <v>0</v>
      </c>
      <c r="O9" s="244">
        <f>SUM(C9:N9)</f>
        <v>0</v>
      </c>
      <c r="P9" s="245"/>
      <c r="Q9" s="245"/>
      <c r="R9" s="245"/>
      <c r="S9" s="245"/>
      <c r="T9" s="246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1"/>
    </row>
    <row r="10" spans="1:31" s="6" customFormat="1" ht="12.75">
      <c r="A10" s="252" t="s">
        <v>36</v>
      </c>
      <c r="B10" s="253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6">
        <f t="shared" si="2"/>
        <v>0</v>
      </c>
      <c r="J10" s="86">
        <f t="shared" si="2"/>
        <v>0</v>
      </c>
      <c r="K10" s="86">
        <f t="shared" si="2"/>
        <v>0</v>
      </c>
      <c r="L10" s="86">
        <f t="shared" si="2"/>
        <v>0</v>
      </c>
      <c r="M10" s="86">
        <f t="shared" si="2"/>
        <v>0</v>
      </c>
      <c r="N10" s="87">
        <f t="shared" si="2"/>
        <v>0</v>
      </c>
      <c r="O10" s="241">
        <f>SUM(C10:N10)</f>
        <v>0</v>
      </c>
      <c r="P10" s="242"/>
      <c r="Q10" s="242"/>
      <c r="R10" s="242"/>
      <c r="S10" s="242"/>
      <c r="T10" s="243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1"/>
    </row>
    <row r="11" spans="1:31" s="6" customFormat="1" ht="12.75">
      <c r="A11" s="239" t="s">
        <v>171</v>
      </c>
      <c r="B11" s="240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</row>
    <row r="12" spans="1:31" s="6" customFormat="1" ht="12.75">
      <c r="A12" s="23" t="s">
        <v>158</v>
      </c>
      <c r="B12" s="18" t="s">
        <v>159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1</v>
      </c>
      <c r="P12" s="14"/>
      <c r="Q12" s="14"/>
      <c r="R12" s="22"/>
      <c r="S12" s="21">
        <v>3</v>
      </c>
      <c r="T12" s="57" t="s">
        <v>75</v>
      </c>
      <c r="U12" s="36" t="s">
        <v>42</v>
      </c>
      <c r="V12" s="125" t="str">
        <f>A13</f>
        <v>mm5t2al1</v>
      </c>
      <c r="W12" s="132" t="str">
        <f>B13</f>
        <v>Algebra és számelmélet1G-tk</v>
      </c>
      <c r="X12" s="38"/>
      <c r="Y12" s="126"/>
      <c r="Z12" s="133"/>
      <c r="AA12" s="38"/>
      <c r="AB12" s="37"/>
      <c r="AC12" s="58"/>
      <c r="AD12" s="40" t="s">
        <v>168</v>
      </c>
      <c r="AE12" s="133" t="s">
        <v>242</v>
      </c>
    </row>
    <row r="13" spans="1:31" s="6" customFormat="1" ht="12.75">
      <c r="A13" s="23" t="s">
        <v>160</v>
      </c>
      <c r="B13" s="18" t="s">
        <v>163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2</v>
      </c>
      <c r="Q13" s="14"/>
      <c r="R13" s="22"/>
      <c r="S13" s="21">
        <v>0</v>
      </c>
      <c r="T13" s="57" t="s">
        <v>77</v>
      </c>
      <c r="U13" s="38"/>
      <c r="V13" s="126"/>
      <c r="W13" s="133"/>
      <c r="X13" s="38"/>
      <c r="Y13" s="126"/>
      <c r="Z13" s="133"/>
      <c r="AA13" s="38"/>
      <c r="AB13" s="37"/>
      <c r="AC13" s="58"/>
      <c r="AD13" s="40" t="s">
        <v>168</v>
      </c>
      <c r="AE13" s="133" t="s">
        <v>243</v>
      </c>
    </row>
    <row r="14" spans="1:31" s="6" customFormat="1" ht="12.75">
      <c r="A14" s="23" t="s">
        <v>161</v>
      </c>
      <c r="B14" s="18" t="s">
        <v>162</v>
      </c>
      <c r="C14" s="21" t="s">
        <v>32</v>
      </c>
      <c r="D14" s="14"/>
      <c r="E14" s="14"/>
      <c r="F14" s="14"/>
      <c r="G14" s="14"/>
      <c r="H14" s="14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3</v>
      </c>
      <c r="T14" s="57" t="s">
        <v>78</v>
      </c>
      <c r="U14" s="38"/>
      <c r="V14" s="126"/>
      <c r="W14" s="133"/>
      <c r="X14" s="38"/>
      <c r="Y14" s="126"/>
      <c r="Z14" s="133"/>
      <c r="AA14" s="38"/>
      <c r="AB14" s="37"/>
      <c r="AC14" s="58"/>
      <c r="AD14" s="40" t="s">
        <v>169</v>
      </c>
      <c r="AE14" s="133" t="s">
        <v>244</v>
      </c>
    </row>
    <row r="15" spans="1:31" s="6" customFormat="1" ht="12.75">
      <c r="A15" s="23" t="s">
        <v>164</v>
      </c>
      <c r="B15" s="18" t="s">
        <v>165</v>
      </c>
      <c r="C15" s="21"/>
      <c r="D15" s="14" t="s">
        <v>32</v>
      </c>
      <c r="E15" s="14"/>
      <c r="F15" s="14"/>
      <c r="G15" s="14"/>
      <c r="H15" s="14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3</v>
      </c>
      <c r="T15" s="57" t="s">
        <v>75</v>
      </c>
      <c r="U15" s="117" t="s">
        <v>42</v>
      </c>
      <c r="V15" s="125" t="str">
        <f>A16</f>
        <v>mm5t2ge2</v>
      </c>
      <c r="W15" s="132" t="str">
        <f>B16</f>
        <v>Bevezetés a geometriábaG-tk</v>
      </c>
      <c r="X15" s="39"/>
      <c r="Y15" s="139"/>
      <c r="Z15" s="144"/>
      <c r="AA15" s="38"/>
      <c r="AB15" s="37"/>
      <c r="AC15" s="58"/>
      <c r="AD15" s="24" t="s">
        <v>170</v>
      </c>
      <c r="AE15" s="133" t="s">
        <v>245</v>
      </c>
    </row>
    <row r="16" spans="1:31" s="6" customFormat="1" ht="12.75">
      <c r="A16" s="23" t="s">
        <v>166</v>
      </c>
      <c r="B16" s="18" t="s">
        <v>167</v>
      </c>
      <c r="C16" s="21"/>
      <c r="D16" s="14" t="s">
        <v>32</v>
      </c>
      <c r="E16" s="14"/>
      <c r="F16" s="14"/>
      <c r="G16" s="14"/>
      <c r="H16" s="14"/>
      <c r="I16" s="80"/>
      <c r="J16" s="80"/>
      <c r="K16" s="80"/>
      <c r="L16" s="80"/>
      <c r="M16" s="80"/>
      <c r="N16" s="81"/>
      <c r="O16" s="21"/>
      <c r="P16" s="14">
        <v>2</v>
      </c>
      <c r="Q16" s="14"/>
      <c r="R16" s="22"/>
      <c r="S16" s="21">
        <v>0</v>
      </c>
      <c r="T16" s="57" t="s">
        <v>77</v>
      </c>
      <c r="U16" s="61"/>
      <c r="V16" s="113"/>
      <c r="W16" s="134"/>
      <c r="X16" s="61"/>
      <c r="Y16" s="113"/>
      <c r="Z16" s="134"/>
      <c r="AA16" s="61"/>
      <c r="AB16" s="45"/>
      <c r="AC16" s="66"/>
      <c r="AD16" s="24" t="s">
        <v>170</v>
      </c>
      <c r="AE16" s="134" t="s">
        <v>246</v>
      </c>
    </row>
    <row r="17" spans="1:31" s="6" customFormat="1" ht="12.75">
      <c r="A17" s="233" t="s">
        <v>34</v>
      </c>
      <c r="B17" s="234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82">
        <f aca="true" t="shared" si="4" ref="I17:N17">SUMIF(I12:I15,"=x",$O12:$O15)+SUMIF(I12:I15,"=x",$P12:$P15)+SUMIF(I12:I15,"=x",$Q12:$Q15)</f>
        <v>0</v>
      </c>
      <c r="J17" s="82">
        <f t="shared" si="4"/>
        <v>0</v>
      </c>
      <c r="K17" s="82">
        <f t="shared" si="4"/>
        <v>0</v>
      </c>
      <c r="L17" s="82">
        <f t="shared" si="4"/>
        <v>0</v>
      </c>
      <c r="M17" s="82">
        <f t="shared" si="4"/>
        <v>0</v>
      </c>
      <c r="N17" s="83">
        <f t="shared" si="4"/>
        <v>0</v>
      </c>
      <c r="O17" s="235">
        <f>SUM(C17:N17)</f>
        <v>8</v>
      </c>
      <c r="P17" s="236"/>
      <c r="Q17" s="236"/>
      <c r="R17" s="236"/>
      <c r="S17" s="236"/>
      <c r="T17" s="237"/>
      <c r="U17" s="216"/>
      <c r="V17" s="217"/>
      <c r="W17" s="217"/>
      <c r="X17" s="217"/>
      <c r="Y17" s="217"/>
      <c r="Z17" s="217"/>
      <c r="AA17" s="217"/>
      <c r="AB17" s="217"/>
      <c r="AC17" s="217"/>
      <c r="AD17" s="217"/>
      <c r="AE17" s="218"/>
    </row>
    <row r="18" spans="1:31" s="6" customFormat="1" ht="12.75">
      <c r="A18" s="247" t="s">
        <v>35</v>
      </c>
      <c r="B18" s="248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84">
        <f aca="true" t="shared" si="6" ref="I18:N18">SUMIF(I12:I15,"=x",$S12:$S15)</f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5">
        <f t="shared" si="6"/>
        <v>0</v>
      </c>
      <c r="O18" s="244">
        <f>SUM(C18:N18)</f>
        <v>9</v>
      </c>
      <c r="P18" s="245"/>
      <c r="Q18" s="245"/>
      <c r="R18" s="245"/>
      <c r="S18" s="245"/>
      <c r="T18" s="246"/>
      <c r="U18" s="219"/>
      <c r="V18" s="220"/>
      <c r="W18" s="220"/>
      <c r="X18" s="220"/>
      <c r="Y18" s="220"/>
      <c r="Z18" s="220"/>
      <c r="AA18" s="220"/>
      <c r="AB18" s="220"/>
      <c r="AC18" s="220"/>
      <c r="AD18" s="220"/>
      <c r="AE18" s="221"/>
    </row>
    <row r="19" spans="1:31" s="6" customFormat="1" ht="12.75">
      <c r="A19" s="252" t="s">
        <v>36</v>
      </c>
      <c r="B19" s="253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86">
        <f t="shared" si="7"/>
        <v>0</v>
      </c>
      <c r="J19" s="86">
        <f>SUMPRODUCT(--(J12:J16="x"),--($T12:$T16="K(5)"))</f>
        <v>0</v>
      </c>
      <c r="K19" s="86">
        <f t="shared" si="7"/>
        <v>0</v>
      </c>
      <c r="L19" s="86">
        <f t="shared" si="7"/>
        <v>0</v>
      </c>
      <c r="M19" s="86">
        <f t="shared" si="7"/>
        <v>0</v>
      </c>
      <c r="N19" s="87">
        <f t="shared" si="7"/>
        <v>0</v>
      </c>
      <c r="O19" s="241">
        <f>SUM(C19:N19)</f>
        <v>2</v>
      </c>
      <c r="P19" s="242"/>
      <c r="Q19" s="242"/>
      <c r="R19" s="242"/>
      <c r="S19" s="242"/>
      <c r="T19" s="243"/>
      <c r="U19" s="219"/>
      <c r="V19" s="220"/>
      <c r="W19" s="220"/>
      <c r="X19" s="220"/>
      <c r="Y19" s="220"/>
      <c r="Z19" s="220"/>
      <c r="AA19" s="220"/>
      <c r="AB19" s="220"/>
      <c r="AC19" s="220"/>
      <c r="AD19" s="220"/>
      <c r="AE19" s="221"/>
    </row>
    <row r="20" spans="1:31" s="6" customFormat="1" ht="12.75">
      <c r="A20" s="239" t="s">
        <v>237</v>
      </c>
      <c r="B20" s="24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5"/>
    </row>
    <row r="21" spans="1:31" s="6" customFormat="1" ht="12.75">
      <c r="A21" s="23" t="s">
        <v>172</v>
      </c>
      <c r="B21" s="18" t="s">
        <v>173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/>
      <c r="P21" s="14">
        <v>2</v>
      </c>
      <c r="Q21" s="14"/>
      <c r="R21" s="22"/>
      <c r="S21" s="119">
        <v>2</v>
      </c>
      <c r="T21" s="57" t="s">
        <v>78</v>
      </c>
      <c r="U21" s="69"/>
      <c r="V21" s="127"/>
      <c r="W21" s="135"/>
      <c r="X21" s="59"/>
      <c r="Y21" s="140"/>
      <c r="Z21" s="145"/>
      <c r="AA21" s="59"/>
      <c r="AB21" s="41"/>
      <c r="AC21" s="60"/>
      <c r="AD21" s="120" t="s">
        <v>224</v>
      </c>
      <c r="AE21" s="147" t="s">
        <v>247</v>
      </c>
    </row>
    <row r="22" spans="1:31" s="6" customFormat="1" ht="12.75">
      <c r="A22" s="23" t="s">
        <v>174</v>
      </c>
      <c r="B22" s="18" t="s">
        <v>175</v>
      </c>
      <c r="C22" s="46" t="s">
        <v>32</v>
      </c>
      <c r="D22" s="42"/>
      <c r="E22" s="42"/>
      <c r="F22" s="42"/>
      <c r="G22" s="42"/>
      <c r="H22" s="42"/>
      <c r="I22" s="98"/>
      <c r="J22" s="98"/>
      <c r="K22" s="98"/>
      <c r="L22" s="98"/>
      <c r="M22" s="98"/>
      <c r="N22" s="99"/>
      <c r="O22" s="47">
        <v>2</v>
      </c>
      <c r="P22" s="34"/>
      <c r="Q22" s="34"/>
      <c r="R22" s="48"/>
      <c r="S22" s="119">
        <v>5</v>
      </c>
      <c r="T22" s="119" t="s">
        <v>75</v>
      </c>
      <c r="U22" s="122" t="s">
        <v>42</v>
      </c>
      <c r="V22" s="128" t="str">
        <f>A23</f>
        <v>mm5t2vm1</v>
      </c>
      <c r="W22" s="136" t="str">
        <f>B23</f>
        <v>Véges matematika1G-tk</v>
      </c>
      <c r="X22" s="70"/>
      <c r="Y22" s="141"/>
      <c r="Z22" s="146"/>
      <c r="AA22" s="70"/>
      <c r="AB22" s="42"/>
      <c r="AC22" s="71"/>
      <c r="AD22" s="121" t="s">
        <v>95</v>
      </c>
      <c r="AE22" s="149" t="s">
        <v>248</v>
      </c>
    </row>
    <row r="23" spans="1:31" s="6" customFormat="1" ht="12.75">
      <c r="A23" s="23" t="s">
        <v>176</v>
      </c>
      <c r="B23" s="18" t="s">
        <v>214</v>
      </c>
      <c r="C23" s="20" t="s">
        <v>32</v>
      </c>
      <c r="D23" s="12"/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2</v>
      </c>
      <c r="Q23" s="14"/>
      <c r="R23" s="22"/>
      <c r="S23" s="119">
        <v>0</v>
      </c>
      <c r="T23" s="57" t="s">
        <v>77</v>
      </c>
      <c r="U23" s="62"/>
      <c r="V23" s="127"/>
      <c r="W23" s="135"/>
      <c r="X23" s="70"/>
      <c r="Y23" s="141"/>
      <c r="Z23" s="146"/>
      <c r="AA23" s="70"/>
      <c r="AB23" s="42"/>
      <c r="AC23" s="71"/>
      <c r="AD23" s="121" t="s">
        <v>95</v>
      </c>
      <c r="AE23" s="149" t="s">
        <v>249</v>
      </c>
    </row>
    <row r="24" spans="1:31" s="6" customFormat="1" ht="12.75">
      <c r="A24" s="23" t="s">
        <v>177</v>
      </c>
      <c r="B24" s="18" t="s">
        <v>178</v>
      </c>
      <c r="C24" s="20"/>
      <c r="D24" s="12" t="s">
        <v>32</v>
      </c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119">
        <v>3</v>
      </c>
      <c r="T24" s="119" t="s">
        <v>75</v>
      </c>
      <c r="U24" s="21" t="s">
        <v>33</v>
      </c>
      <c r="V24" s="124" t="str">
        <f>A12</f>
        <v>mm5t1al1</v>
      </c>
      <c r="W24" s="131" t="str">
        <f>B12</f>
        <v>Algebra és számelmélet1E-tk</v>
      </c>
      <c r="X24" s="62" t="s">
        <v>42</v>
      </c>
      <c r="Y24" s="127" t="str">
        <f>A25</f>
        <v>mm5t2al2</v>
      </c>
      <c r="Z24" s="135" t="str">
        <f>B25</f>
        <v>Algebra és számelmélet2G-tk</v>
      </c>
      <c r="AA24" s="21"/>
      <c r="AB24" s="14"/>
      <c r="AC24" s="57"/>
      <c r="AD24" s="121" t="s">
        <v>137</v>
      </c>
      <c r="AE24" s="137" t="s">
        <v>250</v>
      </c>
    </row>
    <row r="25" spans="1:31" s="6" customFormat="1" ht="12.75">
      <c r="A25" s="23" t="s">
        <v>179</v>
      </c>
      <c r="B25" s="18" t="s">
        <v>215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/>
      <c r="P25" s="14">
        <v>2</v>
      </c>
      <c r="Q25" s="14"/>
      <c r="R25" s="22"/>
      <c r="S25" s="119">
        <v>0</v>
      </c>
      <c r="T25" s="57" t="s">
        <v>77</v>
      </c>
      <c r="U25" s="21" t="s">
        <v>33</v>
      </c>
      <c r="V25" s="124" t="str">
        <f>A12</f>
        <v>mm5t1al1</v>
      </c>
      <c r="W25" s="131" t="str">
        <f>B12</f>
        <v>Algebra és számelmélet1E-tk</v>
      </c>
      <c r="X25" s="21"/>
      <c r="Y25" s="124"/>
      <c r="Z25" s="131"/>
      <c r="AA25" s="21"/>
      <c r="AB25" s="14"/>
      <c r="AC25" s="57"/>
      <c r="AD25" s="121" t="s">
        <v>137</v>
      </c>
      <c r="AE25" s="137" t="s">
        <v>251</v>
      </c>
    </row>
    <row r="26" spans="1:31" s="6" customFormat="1" ht="12.75">
      <c r="A26" s="23" t="s">
        <v>180</v>
      </c>
      <c r="B26" s="18" t="s">
        <v>181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>
        <v>2</v>
      </c>
      <c r="P26" s="14"/>
      <c r="Q26" s="14"/>
      <c r="R26" s="22"/>
      <c r="S26" s="119">
        <v>6</v>
      </c>
      <c r="T26" s="119" t="s">
        <v>75</v>
      </c>
      <c r="U26" s="21" t="s">
        <v>33</v>
      </c>
      <c r="V26" s="124" t="str">
        <f>A14</f>
        <v>mm5t2an1</v>
      </c>
      <c r="W26" s="131" t="str">
        <f>B14</f>
        <v>Bevezető analízis1G-tk</v>
      </c>
      <c r="X26" s="62" t="s">
        <v>42</v>
      </c>
      <c r="Y26" s="127" t="str">
        <f>A27</f>
        <v>mm5t2an2</v>
      </c>
      <c r="Z26" s="135" t="str">
        <f>B27</f>
        <v>Bevezető analízis2G-tk</v>
      </c>
      <c r="AA26" s="21"/>
      <c r="AB26" s="14"/>
      <c r="AC26" s="57"/>
      <c r="AD26" s="121" t="s">
        <v>225</v>
      </c>
      <c r="AE26" s="137" t="s">
        <v>252</v>
      </c>
    </row>
    <row r="27" spans="1:31" s="6" customFormat="1" ht="12.75">
      <c r="A27" s="23" t="s">
        <v>182</v>
      </c>
      <c r="B27" s="18" t="s">
        <v>216</v>
      </c>
      <c r="C27" s="20"/>
      <c r="D27" s="12" t="s">
        <v>32</v>
      </c>
      <c r="E27" s="12"/>
      <c r="F27" s="12"/>
      <c r="G27" s="12"/>
      <c r="H27" s="12"/>
      <c r="I27" s="80"/>
      <c r="J27" s="80"/>
      <c r="K27" s="80"/>
      <c r="L27" s="80"/>
      <c r="M27" s="80"/>
      <c r="N27" s="81"/>
      <c r="O27" s="21"/>
      <c r="P27" s="14">
        <v>4</v>
      </c>
      <c r="Q27" s="14"/>
      <c r="R27" s="22"/>
      <c r="S27" s="119">
        <v>0</v>
      </c>
      <c r="T27" s="57" t="s">
        <v>77</v>
      </c>
      <c r="U27" s="21" t="s">
        <v>33</v>
      </c>
      <c r="V27" s="124" t="str">
        <f>A14</f>
        <v>mm5t2an1</v>
      </c>
      <c r="W27" s="131" t="str">
        <f>B14</f>
        <v>Bevezető analízis1G-tk</v>
      </c>
      <c r="X27" s="21"/>
      <c r="Y27" s="124"/>
      <c r="Z27" s="131"/>
      <c r="AA27" s="21"/>
      <c r="AB27" s="14"/>
      <c r="AC27" s="57"/>
      <c r="AD27" s="121" t="s">
        <v>225</v>
      </c>
      <c r="AE27" s="137" t="s">
        <v>253</v>
      </c>
    </row>
    <row r="28" spans="1:31" s="6" customFormat="1" ht="12.75">
      <c r="A28" s="23" t="s">
        <v>183</v>
      </c>
      <c r="B28" s="18" t="s">
        <v>184</v>
      </c>
      <c r="C28" s="20"/>
      <c r="D28" s="12" t="s">
        <v>32</v>
      </c>
      <c r="E28" s="12"/>
      <c r="F28" s="12"/>
      <c r="G28" s="12"/>
      <c r="H28" s="12"/>
      <c r="I28" s="80"/>
      <c r="J28" s="80"/>
      <c r="K28" s="80"/>
      <c r="L28" s="80"/>
      <c r="M28" s="80"/>
      <c r="N28" s="81"/>
      <c r="O28" s="21"/>
      <c r="P28" s="14">
        <v>2</v>
      </c>
      <c r="Q28" s="14"/>
      <c r="R28" s="22"/>
      <c r="S28" s="119">
        <v>2</v>
      </c>
      <c r="T28" s="57" t="s">
        <v>78</v>
      </c>
      <c r="U28" s="62"/>
      <c r="V28" s="127"/>
      <c r="W28" s="135"/>
      <c r="X28" s="21"/>
      <c r="Y28" s="124"/>
      <c r="Z28" s="131"/>
      <c r="AA28" s="21"/>
      <c r="AB28" s="14"/>
      <c r="AC28" s="57"/>
      <c r="AD28" s="121" t="s">
        <v>59</v>
      </c>
      <c r="AE28" s="137" t="s">
        <v>254</v>
      </c>
    </row>
    <row r="29" spans="1:31" s="6" customFormat="1" ht="12.75">
      <c r="A29" s="23" t="s">
        <v>185</v>
      </c>
      <c r="B29" s="18" t="s">
        <v>186</v>
      </c>
      <c r="C29" s="20"/>
      <c r="D29" s="12"/>
      <c r="E29" s="12" t="s">
        <v>32</v>
      </c>
      <c r="F29" s="12"/>
      <c r="G29" s="12"/>
      <c r="H29" s="12"/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119">
        <v>5</v>
      </c>
      <c r="T29" s="119" t="s">
        <v>75</v>
      </c>
      <c r="U29" s="21" t="s">
        <v>33</v>
      </c>
      <c r="V29" s="124" t="str">
        <f>A15</f>
        <v>mm5t1ge2</v>
      </c>
      <c r="W29" s="131" t="str">
        <f>B15</f>
        <v>Bevezetés a geometriábaE-tk</v>
      </c>
      <c r="X29" s="62" t="s">
        <v>42</v>
      </c>
      <c r="Y29" s="127" t="str">
        <f>A30</f>
        <v>mm5t2ge3</v>
      </c>
      <c r="Z29" s="135" t="str">
        <f>B30</f>
        <v>Analitikus geometriaG-tk</v>
      </c>
      <c r="AA29" s="21"/>
      <c r="AB29" s="14"/>
      <c r="AC29" s="57"/>
      <c r="AD29" s="121" t="s">
        <v>170</v>
      </c>
      <c r="AE29" s="137" t="s">
        <v>255</v>
      </c>
    </row>
    <row r="30" spans="1:31" s="6" customFormat="1" ht="12.75">
      <c r="A30" s="23" t="s">
        <v>187</v>
      </c>
      <c r="B30" s="18" t="s">
        <v>217</v>
      </c>
      <c r="C30" s="20"/>
      <c r="D30" s="12"/>
      <c r="E30" s="12" t="s">
        <v>32</v>
      </c>
      <c r="F30" s="12"/>
      <c r="G30" s="12"/>
      <c r="H30" s="12"/>
      <c r="I30" s="80"/>
      <c r="J30" s="80"/>
      <c r="K30" s="80"/>
      <c r="L30" s="80"/>
      <c r="M30" s="80"/>
      <c r="N30" s="81"/>
      <c r="O30" s="21"/>
      <c r="P30" s="14">
        <v>2</v>
      </c>
      <c r="Q30" s="14"/>
      <c r="R30" s="22"/>
      <c r="S30" s="119">
        <v>0</v>
      </c>
      <c r="T30" s="57" t="s">
        <v>77</v>
      </c>
      <c r="U30" s="21" t="s">
        <v>33</v>
      </c>
      <c r="V30" s="124" t="str">
        <f>A15</f>
        <v>mm5t1ge2</v>
      </c>
      <c r="W30" s="131" t="str">
        <f>B15</f>
        <v>Bevezetés a geometriábaE-tk</v>
      </c>
      <c r="X30" s="21"/>
      <c r="Y30" s="124"/>
      <c r="Z30" s="131"/>
      <c r="AA30" s="21"/>
      <c r="AB30" s="14"/>
      <c r="AC30" s="57"/>
      <c r="AD30" s="121" t="s">
        <v>170</v>
      </c>
      <c r="AE30" s="147" t="s">
        <v>256</v>
      </c>
    </row>
    <row r="31" spans="1:31" s="6" customFormat="1" ht="12.75">
      <c r="A31" s="23" t="s">
        <v>188</v>
      </c>
      <c r="B31" s="18" t="s">
        <v>189</v>
      </c>
      <c r="C31" s="20"/>
      <c r="D31" s="12"/>
      <c r="E31" s="12" t="s">
        <v>32</v>
      </c>
      <c r="F31" s="12"/>
      <c r="G31" s="12"/>
      <c r="H31" s="12"/>
      <c r="I31" s="80"/>
      <c r="J31" s="80"/>
      <c r="K31" s="80"/>
      <c r="L31" s="80"/>
      <c r="M31" s="80"/>
      <c r="N31" s="81"/>
      <c r="O31" s="21">
        <v>2</v>
      </c>
      <c r="P31" s="14"/>
      <c r="Q31" s="14"/>
      <c r="R31" s="22"/>
      <c r="S31" s="119">
        <v>5</v>
      </c>
      <c r="T31" s="119" t="s">
        <v>75</v>
      </c>
      <c r="U31" s="21" t="s">
        <v>33</v>
      </c>
      <c r="V31" s="124" t="str">
        <f>A26</f>
        <v>mm5t1an2</v>
      </c>
      <c r="W31" s="131" t="str">
        <f>B26</f>
        <v>Bevezető analízis2E-tk</v>
      </c>
      <c r="X31" s="62" t="s">
        <v>42</v>
      </c>
      <c r="Y31" s="127" t="str">
        <f>A32</f>
        <v>mm5t2an3</v>
      </c>
      <c r="Z31" s="135" t="str">
        <f>B32</f>
        <v>Egyváltozós analízis1G-tk</v>
      </c>
      <c r="AA31" s="64"/>
      <c r="AB31" s="44"/>
      <c r="AC31" s="65"/>
      <c r="AD31" s="121" t="s">
        <v>225</v>
      </c>
      <c r="AE31" s="149" t="s">
        <v>257</v>
      </c>
    </row>
    <row r="32" spans="1:31" s="6" customFormat="1" ht="12.75">
      <c r="A32" s="23" t="s">
        <v>190</v>
      </c>
      <c r="B32" s="18" t="s">
        <v>218</v>
      </c>
      <c r="C32" s="20"/>
      <c r="D32" s="12"/>
      <c r="E32" s="12" t="s">
        <v>32</v>
      </c>
      <c r="F32" s="12"/>
      <c r="G32" s="12"/>
      <c r="H32" s="12"/>
      <c r="I32" s="80"/>
      <c r="J32" s="80"/>
      <c r="K32" s="80"/>
      <c r="L32" s="80"/>
      <c r="M32" s="80"/>
      <c r="N32" s="81"/>
      <c r="O32" s="21"/>
      <c r="P32" s="14">
        <v>2</v>
      </c>
      <c r="Q32" s="14"/>
      <c r="R32" s="22"/>
      <c r="S32" s="119">
        <v>0</v>
      </c>
      <c r="T32" s="57" t="s">
        <v>77</v>
      </c>
      <c r="U32" s="21" t="s">
        <v>33</v>
      </c>
      <c r="V32" s="124" t="str">
        <f>A26</f>
        <v>mm5t1an2</v>
      </c>
      <c r="W32" s="131" t="str">
        <f>B26</f>
        <v>Bevezető analízis2E-tk</v>
      </c>
      <c r="X32" s="64"/>
      <c r="Y32" s="129"/>
      <c r="Z32" s="137"/>
      <c r="AA32" s="64"/>
      <c r="AB32" s="44"/>
      <c r="AC32" s="65"/>
      <c r="AD32" s="121" t="s">
        <v>225</v>
      </c>
      <c r="AE32" s="149" t="s">
        <v>258</v>
      </c>
    </row>
    <row r="33" spans="1:31" s="6" customFormat="1" ht="12.75">
      <c r="A33" s="23" t="s">
        <v>191</v>
      </c>
      <c r="B33" s="18" t="s">
        <v>192</v>
      </c>
      <c r="C33" s="20"/>
      <c r="D33" s="12"/>
      <c r="E33" s="12" t="s">
        <v>32</v>
      </c>
      <c r="F33" s="12"/>
      <c r="G33" s="12"/>
      <c r="H33" s="12"/>
      <c r="I33" s="80"/>
      <c r="J33" s="80"/>
      <c r="K33" s="80"/>
      <c r="L33" s="80"/>
      <c r="M33" s="80"/>
      <c r="N33" s="81"/>
      <c r="O33" s="21"/>
      <c r="P33" s="14">
        <v>2</v>
      </c>
      <c r="Q33" s="14"/>
      <c r="R33" s="22"/>
      <c r="S33" s="119">
        <v>2</v>
      </c>
      <c r="T33" s="57" t="s">
        <v>78</v>
      </c>
      <c r="U33" s="21" t="s">
        <v>33</v>
      </c>
      <c r="V33" s="124" t="str">
        <f>A28</f>
        <v>mm5t2em2</v>
      </c>
      <c r="W33" s="131" t="str">
        <f>B28</f>
        <v>Elemi matematika1G-tk</v>
      </c>
      <c r="X33" s="21" t="s">
        <v>33</v>
      </c>
      <c r="Y33" s="124" t="str">
        <f>A22</f>
        <v>mm5t1vm1</v>
      </c>
      <c r="Z33" s="131" t="str">
        <f>B22</f>
        <v>Véges matematika1E-tk</v>
      </c>
      <c r="AA33" s="21"/>
      <c r="AB33" s="14"/>
      <c r="AC33" s="57"/>
      <c r="AD33" s="121" t="s">
        <v>147</v>
      </c>
      <c r="AE33" s="137" t="s">
        <v>259</v>
      </c>
    </row>
    <row r="34" spans="1:31" s="6" customFormat="1" ht="12.75">
      <c r="A34" s="23" t="s">
        <v>193</v>
      </c>
      <c r="B34" s="18" t="s">
        <v>194</v>
      </c>
      <c r="C34" s="20"/>
      <c r="D34" s="12"/>
      <c r="E34" s="12"/>
      <c r="F34" s="12" t="s">
        <v>32</v>
      </c>
      <c r="G34" s="12"/>
      <c r="H34" s="12"/>
      <c r="I34" s="80"/>
      <c r="J34" s="80"/>
      <c r="K34" s="80"/>
      <c r="L34" s="80"/>
      <c r="M34" s="80"/>
      <c r="N34" s="81"/>
      <c r="O34" s="21">
        <v>2</v>
      </c>
      <c r="P34" s="14"/>
      <c r="Q34" s="14"/>
      <c r="R34" s="22"/>
      <c r="S34" s="119">
        <v>5</v>
      </c>
      <c r="T34" s="119" t="s">
        <v>75</v>
      </c>
      <c r="U34" s="21" t="s">
        <v>33</v>
      </c>
      <c r="V34" s="124" t="str">
        <f>A31</f>
        <v>mm5t1an3</v>
      </c>
      <c r="W34" s="131" t="str">
        <f>B31</f>
        <v>Egyváltozós analízis1E-tk</v>
      </c>
      <c r="X34" s="62" t="s">
        <v>42</v>
      </c>
      <c r="Y34" s="127" t="str">
        <f>A35</f>
        <v>mm5t2an4</v>
      </c>
      <c r="Z34" s="135" t="str">
        <f>B35</f>
        <v>Egyváltozós analízis2G-tk</v>
      </c>
      <c r="AA34" s="64"/>
      <c r="AB34" s="44"/>
      <c r="AC34" s="65"/>
      <c r="AD34" s="121" t="s">
        <v>225</v>
      </c>
      <c r="AE34" s="137" t="s">
        <v>260</v>
      </c>
    </row>
    <row r="35" spans="1:31" s="6" customFormat="1" ht="12.75">
      <c r="A35" s="23" t="s">
        <v>195</v>
      </c>
      <c r="B35" s="18" t="s">
        <v>219</v>
      </c>
      <c r="C35" s="20"/>
      <c r="D35" s="12"/>
      <c r="E35" s="12"/>
      <c r="F35" s="12" t="s">
        <v>32</v>
      </c>
      <c r="G35" s="12"/>
      <c r="H35" s="12"/>
      <c r="I35" s="80"/>
      <c r="J35" s="80"/>
      <c r="K35" s="80"/>
      <c r="L35" s="80"/>
      <c r="M35" s="80"/>
      <c r="N35" s="81"/>
      <c r="O35" s="21"/>
      <c r="P35" s="14">
        <v>2</v>
      </c>
      <c r="Q35" s="14"/>
      <c r="R35" s="22"/>
      <c r="S35" s="119">
        <v>0</v>
      </c>
      <c r="T35" s="57" t="s">
        <v>77</v>
      </c>
      <c r="U35" s="59" t="s">
        <v>33</v>
      </c>
      <c r="V35" s="124" t="str">
        <f>A31</f>
        <v>mm5t1an3</v>
      </c>
      <c r="W35" s="131" t="str">
        <f>B31</f>
        <v>Egyváltozós analízis1E-tk</v>
      </c>
      <c r="X35" s="61"/>
      <c r="Y35" s="142"/>
      <c r="Z35" s="147"/>
      <c r="AA35" s="61"/>
      <c r="AB35" s="45"/>
      <c r="AC35" s="66"/>
      <c r="AD35" s="121" t="s">
        <v>225</v>
      </c>
      <c r="AE35" s="137" t="s">
        <v>261</v>
      </c>
    </row>
    <row r="36" spans="1:31" s="6" customFormat="1" ht="12.75">
      <c r="A36" s="23" t="s">
        <v>196</v>
      </c>
      <c r="B36" s="18" t="s">
        <v>197</v>
      </c>
      <c r="C36" s="20"/>
      <c r="D36" s="12"/>
      <c r="E36" s="14"/>
      <c r="F36" s="12" t="s">
        <v>32</v>
      </c>
      <c r="G36" s="12"/>
      <c r="H36" s="12"/>
      <c r="I36" s="80"/>
      <c r="J36" s="80"/>
      <c r="K36" s="80"/>
      <c r="L36" s="80"/>
      <c r="M36" s="80"/>
      <c r="N36" s="81"/>
      <c r="O36" s="21"/>
      <c r="P36" s="14">
        <v>2</v>
      </c>
      <c r="Q36" s="14"/>
      <c r="R36" s="22"/>
      <c r="S36" s="119">
        <v>2</v>
      </c>
      <c r="T36" s="57" t="s">
        <v>78</v>
      </c>
      <c r="U36" s="59" t="s">
        <v>33</v>
      </c>
      <c r="V36" s="124" t="str">
        <f>A33</f>
        <v>mm5t2em3</v>
      </c>
      <c r="W36" s="131" t="str">
        <f>B33</f>
        <v>Elemi matematika2G-tk</v>
      </c>
      <c r="X36" s="59" t="s">
        <v>33</v>
      </c>
      <c r="Y36" s="140" t="str">
        <f>A15</f>
        <v>mm5t1ge2</v>
      </c>
      <c r="Z36" s="145" t="str">
        <f>B15</f>
        <v>Bevezetés a geometriábaE-tk</v>
      </c>
      <c r="AA36" s="61"/>
      <c r="AB36" s="45"/>
      <c r="AC36" s="66"/>
      <c r="AD36" s="121" t="s">
        <v>83</v>
      </c>
      <c r="AE36" s="137" t="s">
        <v>262</v>
      </c>
    </row>
    <row r="37" spans="1:31" s="6" customFormat="1" ht="12.75">
      <c r="A37" s="23" t="s">
        <v>198</v>
      </c>
      <c r="B37" s="18" t="s">
        <v>199</v>
      </c>
      <c r="C37" s="20"/>
      <c r="D37" s="12"/>
      <c r="E37" s="12"/>
      <c r="F37" s="12" t="s">
        <v>32</v>
      </c>
      <c r="G37" s="12"/>
      <c r="H37" s="12"/>
      <c r="I37" s="80"/>
      <c r="J37" s="80"/>
      <c r="K37" s="80"/>
      <c r="L37" s="80"/>
      <c r="M37" s="80"/>
      <c r="N37" s="81"/>
      <c r="O37" s="21">
        <v>2</v>
      </c>
      <c r="P37" s="14"/>
      <c r="Q37" s="14"/>
      <c r="R37" s="22"/>
      <c r="S37" s="119">
        <v>5</v>
      </c>
      <c r="T37" s="119" t="s">
        <v>75</v>
      </c>
      <c r="U37" s="21" t="s">
        <v>33</v>
      </c>
      <c r="V37" s="124" t="str">
        <f>A29</f>
        <v>mm5t1ge3</v>
      </c>
      <c r="W37" s="131" t="str">
        <f>B29</f>
        <v>Analitikus geometriaE-tk</v>
      </c>
      <c r="X37" s="59" t="s">
        <v>33</v>
      </c>
      <c r="Y37" s="140" t="str">
        <f>A12</f>
        <v>mm5t1al1</v>
      </c>
      <c r="Z37" s="145" t="str">
        <f>B12</f>
        <v>Algebra és számelmélet1E-tk</v>
      </c>
      <c r="AA37" s="69" t="s">
        <v>42</v>
      </c>
      <c r="AB37" s="114" t="str">
        <f>A38</f>
        <v>mm5t2ge4</v>
      </c>
      <c r="AC37" s="115" t="str">
        <f>B38</f>
        <v>Geometriai transzformációkG-tk</v>
      </c>
      <c r="AD37" s="121" t="s">
        <v>81</v>
      </c>
      <c r="AE37" s="137" t="s">
        <v>263</v>
      </c>
    </row>
    <row r="38" spans="1:31" s="6" customFormat="1" ht="12.75">
      <c r="A38" s="23" t="s">
        <v>200</v>
      </c>
      <c r="B38" s="18" t="s">
        <v>220</v>
      </c>
      <c r="C38" s="49"/>
      <c r="D38" s="50"/>
      <c r="E38" s="50"/>
      <c r="F38" s="50" t="s">
        <v>32</v>
      </c>
      <c r="G38" s="50"/>
      <c r="H38" s="50"/>
      <c r="I38" s="100"/>
      <c r="J38" s="100"/>
      <c r="K38" s="100"/>
      <c r="L38" s="100"/>
      <c r="M38" s="100"/>
      <c r="N38" s="101"/>
      <c r="O38" s="51"/>
      <c r="P38" s="52">
        <v>2</v>
      </c>
      <c r="Q38" s="52"/>
      <c r="R38" s="53"/>
      <c r="S38" s="119">
        <v>0</v>
      </c>
      <c r="T38" s="57" t="s">
        <v>77</v>
      </c>
      <c r="U38" s="72" t="s">
        <v>33</v>
      </c>
      <c r="V38" s="130" t="str">
        <f>A29</f>
        <v>mm5t1ge3</v>
      </c>
      <c r="W38" s="138" t="str">
        <f>B29</f>
        <v>Analitikus geometriaE-tk</v>
      </c>
      <c r="X38" s="51" t="s">
        <v>33</v>
      </c>
      <c r="Y38" s="143" t="str">
        <f>A12</f>
        <v>mm5t1al1</v>
      </c>
      <c r="Z38" s="148" t="str">
        <f>B12</f>
        <v>Algebra és számelmélet1E-tk</v>
      </c>
      <c r="AA38" s="73"/>
      <c r="AB38" s="74"/>
      <c r="AC38" s="75"/>
      <c r="AD38" s="121" t="s">
        <v>81</v>
      </c>
      <c r="AE38" s="137" t="s">
        <v>264</v>
      </c>
    </row>
    <row r="39" spans="1:31" s="6" customFormat="1" ht="12.75">
      <c r="A39" s="23" t="s">
        <v>201</v>
      </c>
      <c r="B39" s="18" t="s">
        <v>202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>
        <v>2</v>
      </c>
      <c r="P39" s="14"/>
      <c r="Q39" s="14"/>
      <c r="R39" s="22"/>
      <c r="S39" s="119">
        <v>5</v>
      </c>
      <c r="T39" s="119" t="s">
        <v>75</v>
      </c>
      <c r="U39" s="21" t="s">
        <v>33</v>
      </c>
      <c r="V39" s="124" t="str">
        <f>A24</f>
        <v>mm5t1al2</v>
      </c>
      <c r="W39" s="131" t="str">
        <f>B24</f>
        <v>Algebra és számelmélet2E-tk</v>
      </c>
      <c r="X39" s="59" t="s">
        <v>33</v>
      </c>
      <c r="Y39" s="140" t="str">
        <f>A14</f>
        <v>mm5t2an1</v>
      </c>
      <c r="Z39" s="145" t="str">
        <f>B14</f>
        <v>Bevezető analízis1G-tk</v>
      </c>
      <c r="AA39" s="69" t="s">
        <v>42</v>
      </c>
      <c r="AB39" s="114" t="str">
        <f>A40</f>
        <v>mm5t2al5</v>
      </c>
      <c r="AC39" s="115" t="str">
        <f>B40</f>
        <v>Algebra és számelmélet3G-tk</v>
      </c>
      <c r="AD39" s="121" t="s">
        <v>137</v>
      </c>
      <c r="AE39" s="147" t="s">
        <v>265</v>
      </c>
    </row>
    <row r="40" spans="1:31" s="6" customFormat="1" ht="12.75">
      <c r="A40" s="23" t="s">
        <v>203</v>
      </c>
      <c r="B40" s="18" t="s">
        <v>221</v>
      </c>
      <c r="C40" s="49"/>
      <c r="D40" s="50"/>
      <c r="E40" s="50"/>
      <c r="F40" s="50"/>
      <c r="G40" s="50" t="s">
        <v>32</v>
      </c>
      <c r="H40" s="50"/>
      <c r="I40" s="100"/>
      <c r="J40" s="100"/>
      <c r="K40" s="100"/>
      <c r="L40" s="100"/>
      <c r="M40" s="100"/>
      <c r="N40" s="101"/>
      <c r="O40" s="51"/>
      <c r="P40" s="52">
        <v>2</v>
      </c>
      <c r="Q40" s="52"/>
      <c r="R40" s="53"/>
      <c r="S40" s="119">
        <v>0</v>
      </c>
      <c r="T40" s="57" t="s">
        <v>77</v>
      </c>
      <c r="U40" s="72" t="s">
        <v>33</v>
      </c>
      <c r="V40" s="130" t="str">
        <f>A24</f>
        <v>mm5t1al2</v>
      </c>
      <c r="W40" s="138" t="str">
        <f>B24</f>
        <v>Algebra és számelmélet2E-tk</v>
      </c>
      <c r="X40" s="59" t="s">
        <v>33</v>
      </c>
      <c r="Y40" s="140" t="str">
        <f>A14</f>
        <v>mm5t2an1</v>
      </c>
      <c r="Z40" s="145" t="str">
        <f>B14</f>
        <v>Bevezető analízis1G-tk</v>
      </c>
      <c r="AA40" s="73"/>
      <c r="AB40" s="74"/>
      <c r="AC40" s="76"/>
      <c r="AD40" s="121" t="s">
        <v>137</v>
      </c>
      <c r="AE40" s="149" t="s">
        <v>266</v>
      </c>
    </row>
    <row r="41" spans="1:31" s="6" customFormat="1" ht="12.75">
      <c r="A41" s="23" t="s">
        <v>204</v>
      </c>
      <c r="B41" s="18" t="s">
        <v>205</v>
      </c>
      <c r="C41" s="20"/>
      <c r="D41" s="12"/>
      <c r="E41" s="12"/>
      <c r="F41" s="12"/>
      <c r="G41" s="12" t="s">
        <v>32</v>
      </c>
      <c r="H41" s="12"/>
      <c r="I41" s="80"/>
      <c r="J41" s="80"/>
      <c r="K41" s="80"/>
      <c r="L41" s="80"/>
      <c r="M41" s="80"/>
      <c r="N41" s="81"/>
      <c r="O41" s="21">
        <v>3</v>
      </c>
      <c r="P41" s="14"/>
      <c r="Q41" s="14"/>
      <c r="R41" s="22"/>
      <c r="S41" s="119">
        <v>6</v>
      </c>
      <c r="T41" s="119" t="s">
        <v>75</v>
      </c>
      <c r="U41" s="72" t="s">
        <v>33</v>
      </c>
      <c r="V41" s="130" t="str">
        <f>A34</f>
        <v>mm5t1an4</v>
      </c>
      <c r="W41" s="138" t="str">
        <f>B34</f>
        <v>Egyváltozós analízis2E-tk</v>
      </c>
      <c r="X41" s="21" t="s">
        <v>33</v>
      </c>
      <c r="Y41" s="124" t="str">
        <f>A22</f>
        <v>mm5t1vm1</v>
      </c>
      <c r="Z41" s="131" t="str">
        <f>B22</f>
        <v>Véges matematika1E-tk</v>
      </c>
      <c r="AA41" s="62" t="s">
        <v>42</v>
      </c>
      <c r="AB41" s="127" t="str">
        <f>A42</f>
        <v>mm5t2vs5</v>
      </c>
      <c r="AC41" s="115" t="str">
        <f>B42</f>
        <v>Valószínűségszámítás1G-tk</v>
      </c>
      <c r="AD41" s="121" t="s">
        <v>139</v>
      </c>
      <c r="AE41" s="149" t="s">
        <v>267</v>
      </c>
    </row>
    <row r="42" spans="1:31" s="6" customFormat="1" ht="12.75">
      <c r="A42" s="23" t="s">
        <v>206</v>
      </c>
      <c r="B42" s="18" t="s">
        <v>222</v>
      </c>
      <c r="C42" s="20"/>
      <c r="D42" s="12"/>
      <c r="E42" s="12"/>
      <c r="F42" s="12"/>
      <c r="G42" s="12" t="s">
        <v>32</v>
      </c>
      <c r="H42" s="12"/>
      <c r="I42" s="80"/>
      <c r="J42" s="80"/>
      <c r="K42" s="80"/>
      <c r="L42" s="80"/>
      <c r="M42" s="80"/>
      <c r="N42" s="81"/>
      <c r="O42" s="21"/>
      <c r="P42" s="14">
        <v>2</v>
      </c>
      <c r="Q42" s="14"/>
      <c r="R42" s="22"/>
      <c r="S42" s="119">
        <v>0</v>
      </c>
      <c r="T42" s="57" t="s">
        <v>77</v>
      </c>
      <c r="U42" s="59" t="s">
        <v>33</v>
      </c>
      <c r="V42" s="124" t="str">
        <f>A34</f>
        <v>mm5t1an4</v>
      </c>
      <c r="W42" s="131" t="str">
        <f>B34</f>
        <v>Egyváltozós analízis2E-tk</v>
      </c>
      <c r="X42" s="21" t="s">
        <v>33</v>
      </c>
      <c r="Y42" s="124" t="str">
        <f>A22</f>
        <v>mm5t1vm1</v>
      </c>
      <c r="Z42" s="131" t="str">
        <f>B22</f>
        <v>Véges matematika1E-tk</v>
      </c>
      <c r="AA42" s="59"/>
      <c r="AB42" s="41"/>
      <c r="AC42" s="60"/>
      <c r="AD42" s="121" t="s">
        <v>139</v>
      </c>
      <c r="AE42" s="137" t="s">
        <v>268</v>
      </c>
    </row>
    <row r="43" spans="1:31" s="6" customFormat="1" ht="12.75">
      <c r="A43" s="23" t="s">
        <v>207</v>
      </c>
      <c r="B43" s="18" t="s">
        <v>208</v>
      </c>
      <c r="C43" s="20"/>
      <c r="D43" s="12"/>
      <c r="E43" s="12"/>
      <c r="F43" s="12"/>
      <c r="G43" s="12"/>
      <c r="H43" s="12" t="s">
        <v>32</v>
      </c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19">
        <v>5</v>
      </c>
      <c r="T43" s="119" t="s">
        <v>75</v>
      </c>
      <c r="U43" s="59" t="s">
        <v>33</v>
      </c>
      <c r="V43" s="124" t="str">
        <f>A39</f>
        <v>mm5t1al5</v>
      </c>
      <c r="W43" s="131" t="str">
        <f>B39</f>
        <v>Algebra és számelmélet3E-tk</v>
      </c>
      <c r="X43" s="69" t="s">
        <v>42</v>
      </c>
      <c r="Y43" s="114" t="str">
        <f>A44</f>
        <v>mm5t2al6</v>
      </c>
      <c r="Z43" s="115" t="str">
        <f>B44</f>
        <v>Algebra és számelmélet4G-tk</v>
      </c>
      <c r="AA43" s="59"/>
      <c r="AB43" s="41"/>
      <c r="AC43" s="60"/>
      <c r="AD43" s="121" t="s">
        <v>137</v>
      </c>
      <c r="AE43" s="137" t="s">
        <v>269</v>
      </c>
    </row>
    <row r="44" spans="1:31" s="6" customFormat="1" ht="12.75">
      <c r="A44" s="23" t="s">
        <v>209</v>
      </c>
      <c r="B44" s="18" t="s">
        <v>223</v>
      </c>
      <c r="C44" s="20"/>
      <c r="D44" s="12"/>
      <c r="E44" s="12"/>
      <c r="F44" s="12"/>
      <c r="G44" s="12"/>
      <c r="H44" s="12" t="s">
        <v>32</v>
      </c>
      <c r="I44" s="80"/>
      <c r="J44" s="80"/>
      <c r="K44" s="80"/>
      <c r="L44" s="80"/>
      <c r="M44" s="80"/>
      <c r="N44" s="81"/>
      <c r="O44" s="21"/>
      <c r="P44" s="14">
        <v>2</v>
      </c>
      <c r="Q44" s="14"/>
      <c r="R44" s="22"/>
      <c r="S44" s="119">
        <v>0</v>
      </c>
      <c r="T44" s="57" t="s">
        <v>77</v>
      </c>
      <c r="U44" s="59" t="s">
        <v>33</v>
      </c>
      <c r="V44" s="124" t="str">
        <f>A39</f>
        <v>mm5t1al5</v>
      </c>
      <c r="W44" s="131" t="str">
        <f>B39</f>
        <v>Algebra és számelmélet3E-tk</v>
      </c>
      <c r="X44" s="61"/>
      <c r="Y44" s="142"/>
      <c r="Z44" s="147"/>
      <c r="AA44" s="61"/>
      <c r="AB44" s="45"/>
      <c r="AC44" s="66"/>
      <c r="AD44" s="121" t="s">
        <v>137</v>
      </c>
      <c r="AE44" s="137" t="s">
        <v>270</v>
      </c>
    </row>
    <row r="45" spans="1:31" s="6" customFormat="1" ht="12.75">
      <c r="A45" s="118" t="s">
        <v>210</v>
      </c>
      <c r="B45" s="110" t="s">
        <v>211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19">
        <v>2</v>
      </c>
      <c r="T45" s="119" t="s">
        <v>75</v>
      </c>
      <c r="U45" s="61"/>
      <c r="V45" s="129"/>
      <c r="W45" s="137"/>
      <c r="X45" s="61"/>
      <c r="Y45" s="142"/>
      <c r="Z45" s="147"/>
      <c r="AA45" s="61"/>
      <c r="AB45" s="45"/>
      <c r="AC45" s="66"/>
      <c r="AD45" s="121" t="s">
        <v>84</v>
      </c>
      <c r="AE45" s="137" t="s">
        <v>271</v>
      </c>
    </row>
    <row r="46" spans="1:31" s="206" customFormat="1" ht="12.75">
      <c r="A46" s="198" t="s">
        <v>212</v>
      </c>
      <c r="B46" s="198" t="s">
        <v>213</v>
      </c>
      <c r="C46" s="180"/>
      <c r="D46" s="176"/>
      <c r="E46" s="176"/>
      <c r="F46" s="176"/>
      <c r="G46" s="176"/>
      <c r="H46" s="176" t="s">
        <v>32</v>
      </c>
      <c r="I46" s="80"/>
      <c r="J46" s="80"/>
      <c r="K46" s="80"/>
      <c r="L46" s="80"/>
      <c r="M46" s="80"/>
      <c r="N46" s="81"/>
      <c r="O46" s="180"/>
      <c r="P46" s="176">
        <v>2</v>
      </c>
      <c r="Q46" s="176"/>
      <c r="R46" s="199"/>
      <c r="S46" s="200">
        <v>2</v>
      </c>
      <c r="T46" s="201" t="s">
        <v>78</v>
      </c>
      <c r="U46" s="180" t="s">
        <v>33</v>
      </c>
      <c r="V46" s="202" t="str">
        <f>A24</f>
        <v>mm5t1al2</v>
      </c>
      <c r="W46" s="203" t="str">
        <f>B24</f>
        <v>Algebra és számelmélet2E-tk</v>
      </c>
      <c r="X46" s="180" t="s">
        <v>33</v>
      </c>
      <c r="Y46" s="202" t="str">
        <f>A31</f>
        <v>mm5t1an3</v>
      </c>
      <c r="Z46" s="203" t="str">
        <f>B31</f>
        <v>Egyváltozós analízis1E-tk</v>
      </c>
      <c r="AA46" s="180"/>
      <c r="AB46" s="202"/>
      <c r="AC46" s="203"/>
      <c r="AD46" s="204" t="s">
        <v>147</v>
      </c>
      <c r="AE46" s="205" t="s">
        <v>272</v>
      </c>
    </row>
    <row r="47" spans="1:31" s="6" customFormat="1" ht="12.75">
      <c r="A47" s="233" t="s">
        <v>34</v>
      </c>
      <c r="B47" s="234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  <c r="N47" s="83">
        <f t="shared" si="8"/>
        <v>0</v>
      </c>
      <c r="O47" s="235">
        <f>SUM(C47:N47)</f>
        <v>54</v>
      </c>
      <c r="P47" s="236"/>
      <c r="Q47" s="236"/>
      <c r="R47" s="236"/>
      <c r="S47" s="236"/>
      <c r="T47" s="237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1"/>
    </row>
    <row r="48" spans="1:31" s="6" customFormat="1" ht="12.75">
      <c r="A48" s="247" t="s">
        <v>35</v>
      </c>
      <c r="B48" s="248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84">
        <f t="shared" si="9"/>
        <v>0</v>
      </c>
      <c r="J48" s="84">
        <f t="shared" si="9"/>
        <v>0</v>
      </c>
      <c r="K48" s="84">
        <f t="shared" si="9"/>
        <v>0</v>
      </c>
      <c r="L48" s="84">
        <f t="shared" si="9"/>
        <v>0</v>
      </c>
      <c r="M48" s="84">
        <f t="shared" si="9"/>
        <v>0</v>
      </c>
      <c r="N48" s="85">
        <f t="shared" si="9"/>
        <v>0</v>
      </c>
      <c r="O48" s="244">
        <f>SUM(C48:N48)</f>
        <v>62</v>
      </c>
      <c r="P48" s="245"/>
      <c r="Q48" s="245"/>
      <c r="R48" s="245"/>
      <c r="S48" s="245"/>
      <c r="T48" s="246"/>
      <c r="U48" s="216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</row>
    <row r="49" spans="1:31" s="6" customFormat="1" ht="12.75">
      <c r="A49" s="252" t="s">
        <v>36</v>
      </c>
      <c r="B49" s="253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7">
        <f t="shared" si="10"/>
        <v>0</v>
      </c>
      <c r="O49" s="241">
        <f>SUM(C49:N49)</f>
        <v>11</v>
      </c>
      <c r="P49" s="242"/>
      <c r="Q49" s="242"/>
      <c r="R49" s="242"/>
      <c r="S49" s="242"/>
      <c r="T49" s="243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1"/>
    </row>
    <row r="50" spans="1:31" s="6" customFormat="1" ht="12.75">
      <c r="A50" s="239" t="s">
        <v>92</v>
      </c>
      <c r="B50" s="240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5"/>
    </row>
    <row r="51" spans="1:31" s="6" customFormat="1" ht="12.75">
      <c r="A51" s="106" t="s">
        <v>226</v>
      </c>
      <c r="B51" s="18" t="s">
        <v>227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/>
      <c r="P51" s="14">
        <v>2</v>
      </c>
      <c r="Q51" s="14"/>
      <c r="R51" s="22"/>
      <c r="S51" s="21">
        <v>2</v>
      </c>
      <c r="T51" s="57" t="s">
        <v>78</v>
      </c>
      <c r="U51" s="20" t="s">
        <v>33</v>
      </c>
      <c r="V51" s="108" t="str">
        <f>A33</f>
        <v>mm5t2em3</v>
      </c>
      <c r="W51" s="109" t="str">
        <f>B33</f>
        <v>Elemi matematika2G-tk</v>
      </c>
      <c r="X51" s="61"/>
      <c r="Y51" s="113"/>
      <c r="Z51" s="134"/>
      <c r="AA51" s="61"/>
      <c r="AB51" s="45"/>
      <c r="AC51" s="66"/>
      <c r="AD51" s="24" t="s">
        <v>142</v>
      </c>
      <c r="AE51" s="134" t="s">
        <v>273</v>
      </c>
    </row>
    <row r="52" spans="1:31" s="206" customFormat="1" ht="12.75">
      <c r="A52" s="198" t="s">
        <v>228</v>
      </c>
      <c r="B52" s="198" t="s">
        <v>229</v>
      </c>
      <c r="C52" s="180"/>
      <c r="D52" s="176"/>
      <c r="E52" s="176"/>
      <c r="F52" s="176"/>
      <c r="G52" s="176"/>
      <c r="H52" s="176" t="s">
        <v>32</v>
      </c>
      <c r="I52" s="80"/>
      <c r="J52" s="80"/>
      <c r="K52" s="80"/>
      <c r="L52" s="80"/>
      <c r="M52" s="80"/>
      <c r="N52" s="81"/>
      <c r="O52" s="180"/>
      <c r="P52" s="176">
        <v>2</v>
      </c>
      <c r="Q52" s="176"/>
      <c r="R52" s="199"/>
      <c r="S52" s="180">
        <v>2</v>
      </c>
      <c r="T52" s="201" t="s">
        <v>78</v>
      </c>
      <c r="U52" s="180" t="s">
        <v>33</v>
      </c>
      <c r="V52" s="202" t="str">
        <f>A51</f>
        <v>mm5t2mo5</v>
      </c>
      <c r="W52" s="203" t="str">
        <f>B51</f>
        <v>A matematika tanítása1G-tk</v>
      </c>
      <c r="X52" s="180" t="s">
        <v>33</v>
      </c>
      <c r="Y52" s="202" t="str">
        <f>A15</f>
        <v>mm5t1ge2</v>
      </c>
      <c r="Z52" s="203" t="str">
        <f>B15</f>
        <v>Bevezetés a geometriábaE-tk</v>
      </c>
      <c r="AA52" s="207"/>
      <c r="AB52" s="208"/>
      <c r="AC52" s="209"/>
      <c r="AD52" s="210" t="s">
        <v>84</v>
      </c>
      <c r="AE52" s="205" t="s">
        <v>274</v>
      </c>
    </row>
    <row r="53" spans="1:31" s="6" customFormat="1" ht="12.75">
      <c r="A53" s="233" t="s">
        <v>34</v>
      </c>
      <c r="B53" s="234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82">
        <f t="shared" si="11"/>
        <v>0</v>
      </c>
      <c r="J53" s="82">
        <f t="shared" si="11"/>
        <v>0</v>
      </c>
      <c r="K53" s="82">
        <f t="shared" si="11"/>
        <v>0</v>
      </c>
      <c r="L53" s="82">
        <f t="shared" si="11"/>
        <v>0</v>
      </c>
      <c r="M53" s="82">
        <f t="shared" si="11"/>
        <v>0</v>
      </c>
      <c r="N53" s="83">
        <f t="shared" si="11"/>
        <v>0</v>
      </c>
      <c r="O53" s="235">
        <f>SUM(C53:N53)</f>
        <v>4</v>
      </c>
      <c r="P53" s="236"/>
      <c r="Q53" s="236"/>
      <c r="R53" s="236"/>
      <c r="S53" s="236"/>
      <c r="T53" s="237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8"/>
    </row>
    <row r="54" spans="1:31" s="6" customFormat="1" ht="12.75">
      <c r="A54" s="247" t="s">
        <v>35</v>
      </c>
      <c r="B54" s="248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84">
        <f t="shared" si="12"/>
        <v>0</v>
      </c>
      <c r="J54" s="84">
        <f t="shared" si="12"/>
        <v>0</v>
      </c>
      <c r="K54" s="84">
        <f t="shared" si="12"/>
        <v>0</v>
      </c>
      <c r="L54" s="84">
        <f t="shared" si="12"/>
        <v>0</v>
      </c>
      <c r="M54" s="84">
        <f t="shared" si="12"/>
        <v>0</v>
      </c>
      <c r="N54" s="85">
        <f t="shared" si="12"/>
        <v>0</v>
      </c>
      <c r="O54" s="244">
        <f>SUM(C54:N54)</f>
        <v>4</v>
      </c>
      <c r="P54" s="245"/>
      <c r="Q54" s="245"/>
      <c r="R54" s="245"/>
      <c r="S54" s="245"/>
      <c r="T54" s="246"/>
      <c r="U54" s="219"/>
      <c r="V54" s="220"/>
      <c r="W54" s="220"/>
      <c r="X54" s="220"/>
      <c r="Y54" s="220"/>
      <c r="Z54" s="220"/>
      <c r="AA54" s="220"/>
      <c r="AB54" s="220"/>
      <c r="AC54" s="220"/>
      <c r="AD54" s="220"/>
      <c r="AE54" s="221"/>
    </row>
    <row r="55" spans="1:31" s="6" customFormat="1" ht="12.75">
      <c r="A55" s="252" t="s">
        <v>36</v>
      </c>
      <c r="B55" s="253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86">
        <f t="shared" si="13"/>
        <v>0</v>
      </c>
      <c r="J55" s="86">
        <f t="shared" si="13"/>
        <v>0</v>
      </c>
      <c r="K55" s="86">
        <f t="shared" si="13"/>
        <v>0</v>
      </c>
      <c r="L55" s="86">
        <f t="shared" si="13"/>
        <v>0</v>
      </c>
      <c r="M55" s="86">
        <f t="shared" si="13"/>
        <v>0</v>
      </c>
      <c r="N55" s="87">
        <f t="shared" si="13"/>
        <v>0</v>
      </c>
      <c r="O55" s="241">
        <f>SUM(C55:N55)</f>
        <v>0</v>
      </c>
      <c r="P55" s="242"/>
      <c r="Q55" s="242"/>
      <c r="R55" s="242"/>
      <c r="S55" s="242"/>
      <c r="T55" s="243"/>
      <c r="U55" s="219"/>
      <c r="V55" s="220"/>
      <c r="W55" s="220"/>
      <c r="X55" s="220"/>
      <c r="Y55" s="220"/>
      <c r="Z55" s="220"/>
      <c r="AA55" s="220"/>
      <c r="AB55" s="220"/>
      <c r="AC55" s="220"/>
      <c r="AD55" s="220"/>
      <c r="AE55" s="221"/>
    </row>
    <row r="56" spans="1:31" s="6" customFormat="1" ht="12.75">
      <c r="A56" s="239" t="s">
        <v>9</v>
      </c>
      <c r="B56" s="240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5"/>
    </row>
    <row r="57" spans="1:31" s="6" customFormat="1" ht="12.75">
      <c r="A57" s="233" t="s">
        <v>34</v>
      </c>
      <c r="B57" s="234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82">
        <f t="shared" si="14"/>
        <v>0</v>
      </c>
      <c r="J57" s="82">
        <f t="shared" si="14"/>
        <v>0</v>
      </c>
      <c r="K57" s="82">
        <f t="shared" si="14"/>
        <v>0</v>
      </c>
      <c r="L57" s="82">
        <f t="shared" si="14"/>
        <v>0</v>
      </c>
      <c r="M57" s="82">
        <f t="shared" si="14"/>
        <v>0</v>
      </c>
      <c r="N57" s="83">
        <f t="shared" si="14"/>
        <v>0</v>
      </c>
      <c r="O57" s="235">
        <f>SUM(C57:N57)</f>
        <v>68</v>
      </c>
      <c r="P57" s="236"/>
      <c r="Q57" s="236"/>
      <c r="R57" s="236"/>
      <c r="S57" s="236"/>
      <c r="T57" s="237"/>
      <c r="U57" s="219"/>
      <c r="V57" s="220"/>
      <c r="W57" s="220"/>
      <c r="X57" s="220"/>
      <c r="Y57" s="220"/>
      <c r="Z57" s="220"/>
      <c r="AA57" s="220"/>
      <c r="AB57" s="220"/>
      <c r="AC57" s="220"/>
      <c r="AD57" s="220"/>
      <c r="AE57" s="221"/>
    </row>
    <row r="58" spans="1:31" s="6" customFormat="1" ht="12.75">
      <c r="A58" s="247" t="s">
        <v>35</v>
      </c>
      <c r="B58" s="248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84">
        <f t="shared" si="14"/>
        <v>0</v>
      </c>
      <c r="J58" s="84">
        <f t="shared" si="14"/>
        <v>0</v>
      </c>
      <c r="K58" s="84">
        <f t="shared" si="14"/>
        <v>0</v>
      </c>
      <c r="L58" s="84">
        <f t="shared" si="14"/>
        <v>0</v>
      </c>
      <c r="M58" s="84">
        <f t="shared" si="14"/>
        <v>0</v>
      </c>
      <c r="N58" s="85">
        <f t="shared" si="14"/>
        <v>0</v>
      </c>
      <c r="O58" s="244">
        <f>SUM(C58:N58)</f>
        <v>75</v>
      </c>
      <c r="P58" s="245"/>
      <c r="Q58" s="245"/>
      <c r="R58" s="245"/>
      <c r="S58" s="245"/>
      <c r="T58" s="246"/>
      <c r="U58" s="219"/>
      <c r="V58" s="220"/>
      <c r="W58" s="220"/>
      <c r="X58" s="220"/>
      <c r="Y58" s="220"/>
      <c r="Z58" s="220"/>
      <c r="AA58" s="220"/>
      <c r="AB58" s="220"/>
      <c r="AC58" s="220"/>
      <c r="AD58" s="220"/>
      <c r="AE58" s="221"/>
    </row>
    <row r="59" spans="1:31" s="6" customFormat="1" ht="12.75">
      <c r="A59" s="252" t="s">
        <v>36</v>
      </c>
      <c r="B59" s="253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86">
        <f t="shared" si="14"/>
        <v>0</v>
      </c>
      <c r="J59" s="86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7">
        <f t="shared" si="14"/>
        <v>0</v>
      </c>
      <c r="O59" s="241">
        <f>SUM(C59:N59)</f>
        <v>13</v>
      </c>
      <c r="P59" s="242"/>
      <c r="Q59" s="242"/>
      <c r="R59" s="242"/>
      <c r="S59" s="242"/>
      <c r="T59" s="243"/>
      <c r="U59" s="219"/>
      <c r="V59" s="220"/>
      <c r="W59" s="220"/>
      <c r="X59" s="220"/>
      <c r="Y59" s="220"/>
      <c r="Z59" s="220"/>
      <c r="AA59" s="220"/>
      <c r="AB59" s="220"/>
      <c r="AC59" s="220"/>
      <c r="AD59" s="220"/>
      <c r="AE59" s="221"/>
    </row>
    <row r="60" spans="1:31" s="6" customFormat="1" ht="13.5" thickBot="1">
      <c r="A60" s="254" t="s">
        <v>40</v>
      </c>
      <c r="B60" s="255"/>
      <c r="C60" s="77">
        <f>14</f>
        <v>14</v>
      </c>
      <c r="D60" s="78">
        <f>13</f>
        <v>13</v>
      </c>
      <c r="E60" s="78">
        <f>12</f>
        <v>12</v>
      </c>
      <c r="F60" s="78">
        <f>11</f>
        <v>11</v>
      </c>
      <c r="G60" s="78">
        <f>11+2</f>
        <v>13</v>
      </c>
      <c r="H60" s="78">
        <f>10+2</f>
        <v>12</v>
      </c>
      <c r="I60" s="88"/>
      <c r="J60" s="88"/>
      <c r="K60" s="88"/>
      <c r="L60" s="88"/>
      <c r="M60" s="88"/>
      <c r="N60" s="89"/>
      <c r="O60" s="256">
        <f>SUM(C60:N60)</f>
        <v>75</v>
      </c>
      <c r="P60" s="257"/>
      <c r="Q60" s="257"/>
      <c r="R60" s="257"/>
      <c r="S60" s="257"/>
      <c r="T60" s="258"/>
      <c r="U60" s="224"/>
      <c r="V60" s="225"/>
      <c r="W60" s="225"/>
      <c r="X60" s="225"/>
      <c r="Y60" s="225"/>
      <c r="Z60" s="225"/>
      <c r="AA60" s="225"/>
      <c r="AB60" s="225"/>
      <c r="AC60" s="225"/>
      <c r="AD60" s="225"/>
      <c r="AE60" s="226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233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236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234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235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A1:B1"/>
    <mergeCell ref="A2:B2"/>
    <mergeCell ref="A3:L3"/>
    <mergeCell ref="A53:B53"/>
    <mergeCell ref="O53:T53"/>
    <mergeCell ref="A48:B48"/>
    <mergeCell ref="O48:T48"/>
    <mergeCell ref="A4:A5"/>
    <mergeCell ref="B4:B5"/>
    <mergeCell ref="T4:T5"/>
    <mergeCell ref="O50:T50"/>
    <mergeCell ref="A20:B20"/>
    <mergeCell ref="C20:N20"/>
    <mergeCell ref="A49:B49"/>
    <mergeCell ref="O49:T49"/>
    <mergeCell ref="O10:T10"/>
    <mergeCell ref="A19:B19"/>
    <mergeCell ref="O11:T11"/>
    <mergeCell ref="A18:B18"/>
    <mergeCell ref="U50:AE50"/>
    <mergeCell ref="U53:AE53"/>
    <mergeCell ref="A60:B60"/>
    <mergeCell ref="O60:T60"/>
    <mergeCell ref="A54:B54"/>
    <mergeCell ref="O54:T54"/>
    <mergeCell ref="A55:B55"/>
    <mergeCell ref="O55:T55"/>
    <mergeCell ref="A50:B50"/>
    <mergeCell ref="C50:N50"/>
    <mergeCell ref="U47:AE47"/>
    <mergeCell ref="A10:B10"/>
    <mergeCell ref="A59:B59"/>
    <mergeCell ref="O59:T59"/>
    <mergeCell ref="A58:B58"/>
    <mergeCell ref="O58:T58"/>
    <mergeCell ref="A57:B57"/>
    <mergeCell ref="O57:T57"/>
    <mergeCell ref="U48:AE48"/>
    <mergeCell ref="U49:AE49"/>
    <mergeCell ref="A56:B56"/>
    <mergeCell ref="C56:N56"/>
    <mergeCell ref="O56:T56"/>
    <mergeCell ref="U9:AE9"/>
    <mergeCell ref="O20:T20"/>
    <mergeCell ref="A47:B47"/>
    <mergeCell ref="O47:T47"/>
    <mergeCell ref="U20:AE20"/>
    <mergeCell ref="A9:B9"/>
    <mergeCell ref="O9:T9"/>
    <mergeCell ref="A6:B6"/>
    <mergeCell ref="O19:T19"/>
    <mergeCell ref="A11:B11"/>
    <mergeCell ref="A17:B17"/>
    <mergeCell ref="O17:T17"/>
    <mergeCell ref="C11:N11"/>
    <mergeCell ref="O18:T18"/>
    <mergeCell ref="C4:N4"/>
    <mergeCell ref="S4:S5"/>
    <mergeCell ref="U4:W5"/>
    <mergeCell ref="X4:Z5"/>
    <mergeCell ref="AA4:AC5"/>
    <mergeCell ref="A8:B8"/>
    <mergeCell ref="O8:T8"/>
    <mergeCell ref="O4:R4"/>
    <mergeCell ref="C6:N6"/>
    <mergeCell ref="O6:T6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6:AE6"/>
    <mergeCell ref="U10:AE10"/>
    <mergeCell ref="U11:AE11"/>
    <mergeCell ref="U17:AE17"/>
    <mergeCell ref="U18:AE18"/>
    <mergeCell ref="U19:AE19"/>
    <mergeCell ref="AD4:AD5"/>
    <mergeCell ref="U8:AE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59" t="s">
        <v>497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60" t="s">
        <v>310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61" t="s">
        <v>311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222" t="s">
        <v>1</v>
      </c>
      <c r="B4" s="222" t="s">
        <v>0</v>
      </c>
      <c r="C4" s="227" t="s">
        <v>28</v>
      </c>
      <c r="D4" s="228"/>
      <c r="E4" s="228"/>
      <c r="F4" s="228"/>
      <c r="G4" s="228"/>
      <c r="H4" s="229"/>
      <c r="I4" s="229"/>
      <c r="J4" s="229"/>
      <c r="K4" s="229"/>
      <c r="L4" s="229"/>
      <c r="M4" s="229"/>
      <c r="N4" s="230"/>
      <c r="O4" s="227" t="s">
        <v>29</v>
      </c>
      <c r="P4" s="228"/>
      <c r="Q4" s="228"/>
      <c r="R4" s="228"/>
      <c r="S4" s="231" t="s">
        <v>30</v>
      </c>
      <c r="T4" s="262" t="s">
        <v>31</v>
      </c>
      <c r="U4" s="222" t="s">
        <v>2</v>
      </c>
      <c r="V4" s="222"/>
      <c r="W4" s="222"/>
      <c r="X4" s="222" t="s">
        <v>3</v>
      </c>
      <c r="Y4" s="222"/>
      <c r="Z4" s="222"/>
      <c r="AA4" s="222" t="s">
        <v>8</v>
      </c>
      <c r="AB4" s="222"/>
      <c r="AC4" s="222"/>
      <c r="AD4" s="222" t="s">
        <v>4</v>
      </c>
      <c r="AE4" s="222" t="s">
        <v>240</v>
      </c>
    </row>
    <row r="5" spans="1:31" ht="12.75" customHeight="1">
      <c r="A5" s="223"/>
      <c r="B5" s="223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151">
        <v>7</v>
      </c>
      <c r="J5" s="151">
        <v>8</v>
      </c>
      <c r="K5" s="151">
        <v>9</v>
      </c>
      <c r="L5" s="151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32"/>
      <c r="T5" s="26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6" customFormat="1" ht="12.75">
      <c r="A6" s="239" t="s">
        <v>7</v>
      </c>
      <c r="B6" s="240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7"/>
    </row>
    <row r="7" spans="1:31" s="6" customFormat="1" ht="13.5" thickBot="1">
      <c r="A7" s="157" t="s">
        <v>314</v>
      </c>
      <c r="B7" s="158" t="s">
        <v>315</v>
      </c>
      <c r="C7" s="20" t="s">
        <v>32</v>
      </c>
      <c r="D7" s="12"/>
      <c r="E7" s="12"/>
      <c r="F7" s="12"/>
      <c r="G7" s="12"/>
      <c r="H7" s="12"/>
      <c r="I7" s="152">
        <f aca="true" t="shared" si="0" ref="I7:N8">SUMIF(I6:I6,"=x",$O6:$O6)+SUMIF(I6:I6,"=x",$P6:$P6)+SUMIF(I6:I6,"=x",$Q6:$Q6)</f>
        <v>0</v>
      </c>
      <c r="J7" s="153">
        <f t="shared" si="0"/>
        <v>0</v>
      </c>
      <c r="K7" s="153">
        <f t="shared" si="0"/>
        <v>0</v>
      </c>
      <c r="L7" s="153">
        <f t="shared" si="0"/>
        <v>0</v>
      </c>
      <c r="M7" s="82">
        <f t="shared" si="0"/>
        <v>0</v>
      </c>
      <c r="N7" s="83">
        <f t="shared" si="0"/>
        <v>0</v>
      </c>
      <c r="O7" s="21"/>
      <c r="P7" s="14">
        <v>2</v>
      </c>
      <c r="Q7" s="14"/>
      <c r="R7" s="22"/>
      <c r="S7" s="119">
        <v>0</v>
      </c>
      <c r="T7" s="57" t="s">
        <v>312</v>
      </c>
      <c r="U7" s="20"/>
      <c r="V7" s="113"/>
      <c r="W7" s="109"/>
      <c r="X7" s="121"/>
      <c r="Y7" s="154"/>
      <c r="Z7" s="155"/>
      <c r="AA7" s="20"/>
      <c r="AB7" s="12"/>
      <c r="AC7" s="11"/>
      <c r="AD7" s="156" t="s">
        <v>313</v>
      </c>
      <c r="AE7" s="24" t="s">
        <v>316</v>
      </c>
    </row>
    <row r="8" spans="1:31" s="6" customFormat="1" ht="12.75">
      <c r="A8" s="233" t="s">
        <v>34</v>
      </c>
      <c r="B8" s="234"/>
      <c r="C8" s="28">
        <f aca="true" t="shared" si="1" ref="C8:H8">SUMIF(C7:C7,"=x",$O7:$O7)+SUMIF(C7:C7,"=x",$P7:$P7)+SUMIF(C7:C7,"=x",$Q7:$Q7)</f>
        <v>2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82">
        <f t="shared" si="0"/>
        <v>0</v>
      </c>
      <c r="N8" s="83">
        <f t="shared" si="0"/>
        <v>0</v>
      </c>
      <c r="O8" s="235">
        <f>SUM(C8:N8)</f>
        <v>2</v>
      </c>
      <c r="P8" s="236"/>
      <c r="Q8" s="236"/>
      <c r="R8" s="236"/>
      <c r="S8" s="236"/>
      <c r="T8" s="237"/>
      <c r="U8" s="216"/>
      <c r="V8" s="217"/>
      <c r="W8" s="217"/>
      <c r="X8" s="217"/>
      <c r="Y8" s="217"/>
      <c r="Z8" s="217"/>
      <c r="AA8" s="217"/>
      <c r="AB8" s="217"/>
      <c r="AC8" s="217"/>
      <c r="AD8" s="217"/>
      <c r="AE8" s="218"/>
    </row>
    <row r="9" spans="1:31" s="6" customFormat="1" ht="12.75">
      <c r="A9" s="247" t="s">
        <v>35</v>
      </c>
      <c r="B9" s="248"/>
      <c r="C9" s="31">
        <f aca="true" t="shared" si="2" ref="C9:N9">SUMIF(C7:C7,"=x",$S7:$S7)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84">
        <f t="shared" si="2"/>
        <v>0</v>
      </c>
      <c r="N9" s="85">
        <f t="shared" si="2"/>
        <v>0</v>
      </c>
      <c r="O9" s="244">
        <f>SUM(C9:N9)</f>
        <v>0</v>
      </c>
      <c r="P9" s="245"/>
      <c r="Q9" s="245"/>
      <c r="R9" s="245"/>
      <c r="S9" s="245"/>
      <c r="T9" s="246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1"/>
    </row>
    <row r="10" spans="1:31" s="6" customFormat="1" ht="12.75">
      <c r="A10" s="252" t="s">
        <v>36</v>
      </c>
      <c r="B10" s="253"/>
      <c r="C10" s="25">
        <f aca="true" t="shared" si="3" ref="C10:N10">SUMPRODUCT(--(C7:C7="x"),--($T7:$T7="K"))</f>
        <v>0</v>
      </c>
      <c r="D10" s="26">
        <f t="shared" si="3"/>
        <v>0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86">
        <f t="shared" si="3"/>
        <v>0</v>
      </c>
      <c r="N10" s="87">
        <f t="shared" si="3"/>
        <v>0</v>
      </c>
      <c r="O10" s="241">
        <f>SUM(C10:N10)</f>
        <v>0</v>
      </c>
      <c r="P10" s="242"/>
      <c r="Q10" s="242"/>
      <c r="R10" s="242"/>
      <c r="S10" s="242"/>
      <c r="T10" s="243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1"/>
    </row>
    <row r="11" spans="1:31" s="6" customFormat="1" ht="12.75">
      <c r="A11" s="239" t="s">
        <v>480</v>
      </c>
      <c r="B11" s="240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</row>
    <row r="12" spans="1:31" s="6" customFormat="1" ht="12.75">
      <c r="A12" s="159" t="s">
        <v>317</v>
      </c>
      <c r="B12" s="106" t="s">
        <v>318</v>
      </c>
      <c r="C12" s="20"/>
      <c r="D12" s="12"/>
      <c r="E12" s="12" t="s">
        <v>32</v>
      </c>
      <c r="F12" s="12"/>
      <c r="G12" s="12"/>
      <c r="H12" s="12"/>
      <c r="I12" s="14"/>
      <c r="J12" s="14"/>
      <c r="K12" s="14"/>
      <c r="L12" s="14"/>
      <c r="M12" s="80"/>
      <c r="N12" s="81"/>
      <c r="O12" s="21">
        <v>2</v>
      </c>
      <c r="P12" s="14"/>
      <c r="Q12" s="14"/>
      <c r="R12" s="22"/>
      <c r="S12" s="21">
        <v>2</v>
      </c>
      <c r="T12" s="57" t="s">
        <v>75</v>
      </c>
      <c r="U12" s="61" t="s">
        <v>319</v>
      </c>
      <c r="V12" s="113" t="str">
        <f>A13</f>
        <v>ktankealfok17ga</v>
      </c>
      <c r="W12" s="134" t="str">
        <f>B13</f>
        <v>Kémiai alapfogalmak gyakorlat</v>
      </c>
      <c r="X12" s="20"/>
      <c r="Y12" s="108"/>
      <c r="Z12" s="109"/>
      <c r="AA12" s="20"/>
      <c r="AB12" s="12"/>
      <c r="AC12" s="11"/>
      <c r="AD12" s="156" t="s">
        <v>320</v>
      </c>
      <c r="AE12" s="160" t="s">
        <v>321</v>
      </c>
    </row>
    <row r="13" spans="1:31" s="6" customFormat="1" ht="12.75">
      <c r="A13" s="161" t="s">
        <v>322</v>
      </c>
      <c r="B13" s="106" t="s">
        <v>323</v>
      </c>
      <c r="C13" s="20"/>
      <c r="D13" s="12"/>
      <c r="E13" s="12" t="s">
        <v>32</v>
      </c>
      <c r="F13" s="12"/>
      <c r="G13" s="12"/>
      <c r="H13" s="12"/>
      <c r="I13" s="14"/>
      <c r="J13" s="14"/>
      <c r="K13" s="14"/>
      <c r="L13" s="14"/>
      <c r="M13" s="80"/>
      <c r="N13" s="81"/>
      <c r="O13" s="21"/>
      <c r="P13" s="14">
        <v>1</v>
      </c>
      <c r="Q13" s="14"/>
      <c r="R13" s="22"/>
      <c r="S13" s="21">
        <v>1</v>
      </c>
      <c r="T13" s="57" t="s">
        <v>324</v>
      </c>
      <c r="U13" s="61" t="s">
        <v>319</v>
      </c>
      <c r="V13" s="113" t="str">
        <f>A12</f>
        <v>ktankealfok17ea</v>
      </c>
      <c r="W13" s="134" t="str">
        <f>B12</f>
        <v>Kémiai alapfogalmak előadás</v>
      </c>
      <c r="X13" s="20"/>
      <c r="Y13" s="108"/>
      <c r="Z13" s="109"/>
      <c r="AA13" s="20"/>
      <c r="AB13" s="12"/>
      <c r="AC13" s="11"/>
      <c r="AD13" s="156" t="s">
        <v>320</v>
      </c>
      <c r="AE13" s="24" t="s">
        <v>325</v>
      </c>
    </row>
    <row r="14" spans="1:31" s="6" customFormat="1" ht="12.75">
      <c r="A14" s="159" t="s">
        <v>326</v>
      </c>
      <c r="B14" s="106" t="s">
        <v>327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75</v>
      </c>
      <c r="U14" s="62"/>
      <c r="V14" s="127"/>
      <c r="W14" s="135"/>
      <c r="X14" s="62"/>
      <c r="Y14" s="127"/>
      <c r="Z14" s="135"/>
      <c r="AA14" s="20"/>
      <c r="AB14" s="12"/>
      <c r="AC14" s="11"/>
      <c r="AD14" s="156" t="s">
        <v>328</v>
      </c>
      <c r="AE14" s="24" t="s">
        <v>329</v>
      </c>
    </row>
    <row r="15" spans="1:31" s="6" customFormat="1" ht="12.75">
      <c r="A15" s="162" t="s">
        <v>330</v>
      </c>
      <c r="B15" s="106" t="s">
        <v>331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80"/>
      <c r="N15" s="81"/>
      <c r="O15" s="21">
        <v>2</v>
      </c>
      <c r="P15" s="14"/>
      <c r="Q15" s="14"/>
      <c r="R15" s="22"/>
      <c r="S15" s="21">
        <v>3</v>
      </c>
      <c r="T15" s="57" t="s">
        <v>75</v>
      </c>
      <c r="U15" s="20"/>
      <c r="V15" s="108"/>
      <c r="W15" s="109"/>
      <c r="X15" s="20"/>
      <c r="Y15" s="108"/>
      <c r="Z15" s="109"/>
      <c r="AA15" s="20"/>
      <c r="AB15" s="12"/>
      <c r="AC15" s="11"/>
      <c r="AD15" s="163" t="s">
        <v>332</v>
      </c>
      <c r="AE15" s="24" t="s">
        <v>333</v>
      </c>
    </row>
    <row r="16" spans="1:31" s="6" customFormat="1" ht="12.75">
      <c r="A16" s="150" t="s">
        <v>334</v>
      </c>
      <c r="B16" s="159" t="s">
        <v>335</v>
      </c>
      <c r="C16" s="20" t="s">
        <v>32</v>
      </c>
      <c r="D16" s="12"/>
      <c r="E16" s="12"/>
      <c r="F16" s="12"/>
      <c r="G16" s="12"/>
      <c r="H16" s="12"/>
      <c r="I16" s="14"/>
      <c r="J16" s="14"/>
      <c r="K16" s="14"/>
      <c r="L16" s="14"/>
      <c r="M16" s="80"/>
      <c r="N16" s="81"/>
      <c r="O16" s="21"/>
      <c r="P16" s="14">
        <v>2</v>
      </c>
      <c r="Q16" s="14"/>
      <c r="R16" s="22"/>
      <c r="S16" s="21">
        <v>2</v>
      </c>
      <c r="T16" s="57" t="s">
        <v>324</v>
      </c>
      <c r="U16" s="20"/>
      <c r="V16" s="108"/>
      <c r="W16" s="109"/>
      <c r="X16" s="20"/>
      <c r="Y16" s="108"/>
      <c r="Z16" s="109"/>
      <c r="AA16" s="20"/>
      <c r="AB16" s="12"/>
      <c r="AC16" s="11"/>
      <c r="AD16" s="164" t="s">
        <v>336</v>
      </c>
      <c r="AE16" s="24" t="s">
        <v>337</v>
      </c>
    </row>
    <row r="17" spans="1:31" s="6" customFormat="1" ht="12.75">
      <c r="A17" s="162" t="s">
        <v>339</v>
      </c>
      <c r="B17" s="166" t="s">
        <v>340</v>
      </c>
      <c r="C17" s="21" t="s">
        <v>32</v>
      </c>
      <c r="D17" s="12"/>
      <c r="E17" s="14"/>
      <c r="F17" s="12"/>
      <c r="G17" s="12"/>
      <c r="H17" s="12"/>
      <c r="I17" s="14"/>
      <c r="J17" s="14"/>
      <c r="K17" s="14"/>
      <c r="L17" s="14"/>
      <c r="M17" s="80"/>
      <c r="N17" s="81"/>
      <c r="O17" s="21">
        <v>2</v>
      </c>
      <c r="P17" s="14"/>
      <c r="Q17" s="14"/>
      <c r="R17" s="22"/>
      <c r="S17" s="21">
        <v>2</v>
      </c>
      <c r="T17" s="57" t="s">
        <v>75</v>
      </c>
      <c r="U17" s="20"/>
      <c r="V17" s="108"/>
      <c r="W17" s="109"/>
      <c r="X17" s="20"/>
      <c r="Y17" s="108"/>
      <c r="Z17" s="109"/>
      <c r="AA17" s="20"/>
      <c r="AB17" s="12"/>
      <c r="AC17" s="11"/>
      <c r="AD17" s="164" t="s">
        <v>341</v>
      </c>
      <c r="AE17" s="24" t="s">
        <v>342</v>
      </c>
    </row>
    <row r="18" spans="1:31" s="6" customFormat="1" ht="12.75">
      <c r="A18" s="159" t="s">
        <v>343</v>
      </c>
      <c r="B18" s="106" t="s">
        <v>344</v>
      </c>
      <c r="C18" s="20"/>
      <c r="D18" s="12" t="s">
        <v>32</v>
      </c>
      <c r="E18" s="12"/>
      <c r="F18" s="12"/>
      <c r="G18" s="12"/>
      <c r="H18" s="12"/>
      <c r="I18" s="14"/>
      <c r="J18" s="14"/>
      <c r="K18" s="14"/>
      <c r="L18" s="14"/>
      <c r="M18" s="80"/>
      <c r="N18" s="81"/>
      <c r="O18" s="21">
        <v>2</v>
      </c>
      <c r="P18" s="14"/>
      <c r="Q18" s="14"/>
      <c r="R18" s="22"/>
      <c r="S18" s="21">
        <v>2</v>
      </c>
      <c r="T18" s="57" t="s">
        <v>75</v>
      </c>
      <c r="U18" s="20"/>
      <c r="V18" s="108"/>
      <c r="W18" s="109"/>
      <c r="X18" s="20"/>
      <c r="Y18" s="108"/>
      <c r="Z18" s="109"/>
      <c r="AA18" s="20"/>
      <c r="AB18" s="12"/>
      <c r="AC18" s="11"/>
      <c r="AD18" s="156" t="s">
        <v>345</v>
      </c>
      <c r="AE18" s="24" t="s">
        <v>346</v>
      </c>
    </row>
    <row r="19" spans="1:31" s="6" customFormat="1" ht="12.75">
      <c r="A19" s="167" t="s">
        <v>347</v>
      </c>
      <c r="B19" s="106" t="s">
        <v>348</v>
      </c>
      <c r="C19" s="20"/>
      <c r="D19" s="12" t="s">
        <v>32</v>
      </c>
      <c r="E19" s="12"/>
      <c r="F19" s="12"/>
      <c r="G19" s="12"/>
      <c r="H19" s="12"/>
      <c r="I19" s="14"/>
      <c r="J19" s="14"/>
      <c r="K19" s="14"/>
      <c r="L19" s="14"/>
      <c r="M19" s="80"/>
      <c r="N19" s="81"/>
      <c r="O19" s="21">
        <v>2</v>
      </c>
      <c r="P19" s="14"/>
      <c r="Q19" s="14"/>
      <c r="R19" s="22"/>
      <c r="S19" s="21">
        <v>2</v>
      </c>
      <c r="T19" s="57" t="s">
        <v>75</v>
      </c>
      <c r="U19" s="61" t="s">
        <v>319</v>
      </c>
      <c r="V19" s="113" t="str">
        <f>A19</f>
        <v>ktanbevfi1f17ea</v>
      </c>
      <c r="W19" s="134" t="str">
        <f>B20</f>
        <v>Bevezetés a fizikába 1 gyakorlat</v>
      </c>
      <c r="X19" s="20"/>
      <c r="Y19" s="108"/>
      <c r="Z19" s="109"/>
      <c r="AA19" s="20"/>
      <c r="AB19" s="12"/>
      <c r="AC19" s="11"/>
      <c r="AD19" s="164" t="s">
        <v>349</v>
      </c>
      <c r="AE19" s="24" t="s">
        <v>350</v>
      </c>
    </row>
    <row r="20" spans="1:31" s="6" customFormat="1" ht="12.75">
      <c r="A20" s="167" t="s">
        <v>351</v>
      </c>
      <c r="B20" s="106" t="s">
        <v>352</v>
      </c>
      <c r="C20" s="20"/>
      <c r="D20" s="12" t="s">
        <v>32</v>
      </c>
      <c r="E20" s="12"/>
      <c r="F20" s="12"/>
      <c r="G20" s="12"/>
      <c r="H20" s="12"/>
      <c r="I20" s="14"/>
      <c r="J20" s="14"/>
      <c r="K20" s="14"/>
      <c r="L20" s="14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324</v>
      </c>
      <c r="U20" s="61" t="s">
        <v>319</v>
      </c>
      <c r="V20" s="113" t="str">
        <f>A19</f>
        <v>ktanbevfi1f17ea</v>
      </c>
      <c r="W20" s="134" t="str">
        <f>B19</f>
        <v>Bevezetés a fizikába 1 előadás</v>
      </c>
      <c r="X20" s="20"/>
      <c r="Y20" s="108"/>
      <c r="Z20" s="109"/>
      <c r="AA20" s="20"/>
      <c r="AB20" s="12"/>
      <c r="AC20" s="11"/>
      <c r="AD20" s="164" t="s">
        <v>349</v>
      </c>
      <c r="AE20" s="24" t="s">
        <v>353</v>
      </c>
    </row>
    <row r="21" spans="1:31" s="6" customFormat="1" ht="12.75">
      <c r="A21" s="168" t="s">
        <v>354</v>
      </c>
      <c r="B21" s="169" t="s">
        <v>355</v>
      </c>
      <c r="C21" s="20"/>
      <c r="D21" s="12"/>
      <c r="E21" s="12" t="s">
        <v>32</v>
      </c>
      <c r="F21" s="12"/>
      <c r="G21" s="12"/>
      <c r="H21" s="12"/>
      <c r="I21" s="14"/>
      <c r="J21" s="14"/>
      <c r="K21" s="14"/>
      <c r="L21" s="14"/>
      <c r="M21" s="80"/>
      <c r="N21" s="81"/>
      <c r="O21" s="21">
        <v>2</v>
      </c>
      <c r="P21" s="14"/>
      <c r="Q21" s="14"/>
      <c r="R21" s="22"/>
      <c r="S21" s="21">
        <v>2</v>
      </c>
      <c r="T21" s="57" t="s">
        <v>75</v>
      </c>
      <c r="U21" s="67" t="s">
        <v>42</v>
      </c>
      <c r="V21" s="114" t="str">
        <f>A19</f>
        <v>ktanbevfi1f17ea</v>
      </c>
      <c r="W21" s="115" t="str">
        <f>B19</f>
        <v>Bevezetés a fizikába 1 előadás</v>
      </c>
      <c r="X21" s="61" t="s">
        <v>319</v>
      </c>
      <c r="Y21" s="113" t="str">
        <f>A22</f>
        <v>ktanbevfi2f17ga</v>
      </c>
      <c r="Z21" s="134" t="str">
        <f>B22</f>
        <v>Bevezetés a fizikába 2. gyakorlat </v>
      </c>
      <c r="AA21" s="20"/>
      <c r="AB21" s="12"/>
      <c r="AC21" s="11"/>
      <c r="AD21" s="156" t="s">
        <v>349</v>
      </c>
      <c r="AE21" s="160" t="s">
        <v>356</v>
      </c>
    </row>
    <row r="22" spans="1:31" s="6" customFormat="1" ht="12.75">
      <c r="A22" s="150" t="s">
        <v>357</v>
      </c>
      <c r="B22" s="170" t="s">
        <v>358</v>
      </c>
      <c r="C22" s="20"/>
      <c r="D22" s="12"/>
      <c r="E22" s="12" t="s">
        <v>32</v>
      </c>
      <c r="F22" s="12"/>
      <c r="G22" s="12"/>
      <c r="H22" s="12"/>
      <c r="I22" s="14"/>
      <c r="J22" s="14"/>
      <c r="K22" s="14"/>
      <c r="L22" s="14"/>
      <c r="M22" s="80"/>
      <c r="N22" s="81"/>
      <c r="O22" s="21"/>
      <c r="P22" s="14">
        <v>2</v>
      </c>
      <c r="Q22" s="14"/>
      <c r="R22" s="22"/>
      <c r="S22" s="21">
        <v>2</v>
      </c>
      <c r="T22" s="57" t="s">
        <v>324</v>
      </c>
      <c r="U22" s="61" t="s">
        <v>319</v>
      </c>
      <c r="V22" s="126" t="str">
        <f>A21</f>
        <v>ktanbevfi2f17ea</v>
      </c>
      <c r="W22" s="133" t="str">
        <f>B21</f>
        <v>Bevezetés a fizikába 2 előadás</v>
      </c>
      <c r="X22" s="20"/>
      <c r="Y22" s="108"/>
      <c r="Z22" s="109"/>
      <c r="AA22" s="20"/>
      <c r="AB22" s="12"/>
      <c r="AC22" s="11"/>
      <c r="AD22" s="156" t="s">
        <v>349</v>
      </c>
      <c r="AE22" s="24" t="s">
        <v>359</v>
      </c>
    </row>
    <row r="23" spans="1:31" s="6" customFormat="1" ht="12.75">
      <c r="A23" s="171" t="s">
        <v>360</v>
      </c>
      <c r="B23" s="172" t="s">
        <v>361</v>
      </c>
      <c r="C23" s="21" t="s">
        <v>32</v>
      </c>
      <c r="D23" s="12"/>
      <c r="E23" s="14"/>
      <c r="F23" s="12"/>
      <c r="G23" s="12"/>
      <c r="H23" s="12"/>
      <c r="I23" s="14"/>
      <c r="J23" s="14"/>
      <c r="K23" s="14"/>
      <c r="L23" s="14"/>
      <c r="M23" s="80"/>
      <c r="N23" s="81"/>
      <c r="O23" s="21">
        <v>2</v>
      </c>
      <c r="P23" s="14"/>
      <c r="Q23" s="14"/>
      <c r="R23" s="22"/>
      <c r="S23" s="21">
        <v>2</v>
      </c>
      <c r="T23" s="57" t="s">
        <v>75</v>
      </c>
      <c r="U23" s="20"/>
      <c r="V23" s="108"/>
      <c r="W23" s="109"/>
      <c r="X23" s="20"/>
      <c r="Y23" s="108"/>
      <c r="Z23" s="109"/>
      <c r="AA23" s="20"/>
      <c r="AB23" s="12"/>
      <c r="AC23" s="11"/>
      <c r="AD23" s="173" t="s">
        <v>137</v>
      </c>
      <c r="AE23" s="24" t="s">
        <v>362</v>
      </c>
    </row>
    <row r="24" spans="1:31" s="6" customFormat="1" ht="12.75">
      <c r="A24" s="233" t="s">
        <v>34</v>
      </c>
      <c r="B24" s="234"/>
      <c r="C24" s="28">
        <f aca="true" t="shared" si="4" ref="C24:H24">SUMIF(C11:C23,"=x",$O11:$O23)+SUMIF(C11:C23,"=x",$P11:$P23)+SUMIF(C11:C23,"=x",$Q11:$Q23)</f>
        <v>10</v>
      </c>
      <c r="D24" s="29">
        <f t="shared" si="4"/>
        <v>6</v>
      </c>
      <c r="E24" s="29">
        <f t="shared" si="4"/>
        <v>7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aca="true" t="shared" si="5" ref="I24:N24">SUMIF(I11:I22,"=x",$O11:$O22)+SUMIF(I11:I22,"=x",$P11:$P22)+SUMIF(I11:I22,"=x",$Q11:$Q22)</f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82">
        <f t="shared" si="5"/>
        <v>0</v>
      </c>
      <c r="N24" s="83">
        <f t="shared" si="5"/>
        <v>0</v>
      </c>
      <c r="O24" s="235">
        <f>SUM(C24:N24)</f>
        <v>23</v>
      </c>
      <c r="P24" s="236"/>
      <c r="Q24" s="236"/>
      <c r="R24" s="236"/>
      <c r="S24" s="236"/>
      <c r="T24" s="237"/>
      <c r="U24" s="216"/>
      <c r="V24" s="217"/>
      <c r="W24" s="217"/>
      <c r="X24" s="217"/>
      <c r="Y24" s="217"/>
      <c r="Z24" s="217"/>
      <c r="AA24" s="217"/>
      <c r="AB24" s="217"/>
      <c r="AC24" s="217"/>
      <c r="AD24" s="217"/>
      <c r="AE24" s="218"/>
    </row>
    <row r="25" spans="1:31" s="6" customFormat="1" ht="12.75">
      <c r="A25" s="247" t="s">
        <v>35</v>
      </c>
      <c r="B25" s="248"/>
      <c r="C25" s="31">
        <f aca="true" t="shared" si="6" ref="C25:H25">SUMIF(C11:C23,"=x",$S11:$S23)</f>
        <v>11</v>
      </c>
      <c r="D25" s="32">
        <f t="shared" si="6"/>
        <v>6</v>
      </c>
      <c r="E25" s="32">
        <f t="shared" si="6"/>
        <v>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aca="true" t="shared" si="7" ref="I25:N25">SUMIF(I11:I22,"=x",$S11:$S22)</f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84">
        <f t="shared" si="7"/>
        <v>0</v>
      </c>
      <c r="N25" s="85">
        <f t="shared" si="7"/>
        <v>0</v>
      </c>
      <c r="O25" s="244">
        <f>SUM(C25:N25)</f>
        <v>24</v>
      </c>
      <c r="P25" s="245"/>
      <c r="Q25" s="245"/>
      <c r="R25" s="245"/>
      <c r="S25" s="245"/>
      <c r="T25" s="246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1"/>
    </row>
    <row r="26" spans="1:31" s="6" customFormat="1" ht="12.75">
      <c r="A26" s="252" t="s">
        <v>36</v>
      </c>
      <c r="B26" s="253"/>
      <c r="C26" s="25">
        <f aca="true" t="shared" si="8" ref="C26:N26">SUMPRODUCT(--(C11:C23="x"),--($T11:$T23="K(5)"))</f>
        <v>4</v>
      </c>
      <c r="D26" s="26">
        <f t="shared" si="8"/>
        <v>2</v>
      </c>
      <c r="E26" s="26">
        <f t="shared" si="8"/>
        <v>2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  <c r="K26" s="26">
        <f t="shared" si="8"/>
        <v>0</v>
      </c>
      <c r="L26" s="26">
        <f t="shared" si="8"/>
        <v>0</v>
      </c>
      <c r="M26" s="86">
        <f t="shared" si="8"/>
        <v>0</v>
      </c>
      <c r="N26" s="87">
        <f t="shared" si="8"/>
        <v>0</v>
      </c>
      <c r="O26" s="241">
        <f>SUM(C26:N26)</f>
        <v>8</v>
      </c>
      <c r="P26" s="242"/>
      <c r="Q26" s="242"/>
      <c r="R26" s="242"/>
      <c r="S26" s="242"/>
      <c r="T26" s="243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1"/>
    </row>
    <row r="27" spans="1:31" s="6" customFormat="1" ht="12.75">
      <c r="A27" s="239" t="s">
        <v>481</v>
      </c>
      <c r="B27" s="240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5"/>
    </row>
    <row r="28" spans="1:31" s="6" customFormat="1" ht="12.75">
      <c r="A28" s="150" t="s">
        <v>363</v>
      </c>
      <c r="B28" s="159" t="s">
        <v>364</v>
      </c>
      <c r="C28" s="174"/>
      <c r="D28" s="175"/>
      <c r="E28" s="175"/>
      <c r="F28" s="175" t="s">
        <v>32</v>
      </c>
      <c r="G28" s="175"/>
      <c r="H28" s="175"/>
      <c r="I28" s="14"/>
      <c r="J28" s="14"/>
      <c r="K28" s="14"/>
      <c r="L28" s="14"/>
      <c r="M28" s="80"/>
      <c r="N28" s="81"/>
      <c r="O28" s="176">
        <v>2</v>
      </c>
      <c r="P28" s="176"/>
      <c r="Q28" s="14"/>
      <c r="R28" s="22"/>
      <c r="S28" s="21">
        <v>3</v>
      </c>
      <c r="T28" s="57" t="s">
        <v>75</v>
      </c>
      <c r="U28" s="61" t="s">
        <v>319</v>
      </c>
      <c r="V28" s="126" t="str">
        <f>A12</f>
        <v>ktankealfok17ea</v>
      </c>
      <c r="W28" s="133" t="str">
        <f>B12</f>
        <v>Kémiai alapfogalmak előadás</v>
      </c>
      <c r="X28" s="38"/>
      <c r="Y28" s="126"/>
      <c r="Z28" s="133"/>
      <c r="AA28" s="38"/>
      <c r="AB28" s="37"/>
      <c r="AC28" s="58"/>
      <c r="AD28" s="177" t="s">
        <v>365</v>
      </c>
      <c r="AE28" s="178" t="s">
        <v>366</v>
      </c>
    </row>
    <row r="29" spans="1:31" s="6" customFormat="1" ht="12.75">
      <c r="A29" s="159" t="s">
        <v>367</v>
      </c>
      <c r="B29" s="179" t="s">
        <v>368</v>
      </c>
      <c r="C29" s="174"/>
      <c r="D29" s="175"/>
      <c r="E29" s="175"/>
      <c r="F29" s="175" t="s">
        <v>32</v>
      </c>
      <c r="G29" s="175"/>
      <c r="H29" s="175"/>
      <c r="I29" s="14"/>
      <c r="J29" s="14"/>
      <c r="K29" s="14"/>
      <c r="L29" s="14"/>
      <c r="M29" s="80"/>
      <c r="N29" s="81"/>
      <c r="O29" s="180">
        <v>2</v>
      </c>
      <c r="P29" s="176"/>
      <c r="Q29" s="14"/>
      <c r="R29" s="22"/>
      <c r="S29" s="180">
        <v>3</v>
      </c>
      <c r="T29" s="57" t="s">
        <v>75</v>
      </c>
      <c r="U29" s="181" t="s">
        <v>33</v>
      </c>
      <c r="V29" s="139" t="str">
        <f>A13</f>
        <v>ktankealfok17ga</v>
      </c>
      <c r="W29" s="144" t="str">
        <f>B13</f>
        <v>Kémiai alapfogalmak gyakorlat</v>
      </c>
      <c r="X29" s="38"/>
      <c r="Y29" s="126"/>
      <c r="Z29" s="133"/>
      <c r="AA29" s="38"/>
      <c r="AB29" s="37"/>
      <c r="AC29" s="58"/>
      <c r="AD29" s="177" t="s">
        <v>369</v>
      </c>
      <c r="AE29" s="178" t="s">
        <v>370</v>
      </c>
    </row>
    <row r="30" spans="1:31" s="6" customFormat="1" ht="12.75">
      <c r="A30" s="159" t="s">
        <v>371</v>
      </c>
      <c r="B30" s="169" t="s">
        <v>372</v>
      </c>
      <c r="C30" s="174"/>
      <c r="D30" s="175"/>
      <c r="E30" s="175" t="s">
        <v>32</v>
      </c>
      <c r="F30" s="175"/>
      <c r="G30" s="175"/>
      <c r="H30" s="175"/>
      <c r="I30" s="14"/>
      <c r="J30" s="14"/>
      <c r="K30" s="14"/>
      <c r="L30" s="14"/>
      <c r="M30" s="80"/>
      <c r="N30" s="81"/>
      <c r="O30" s="180">
        <v>2</v>
      </c>
      <c r="P30" s="176"/>
      <c r="Q30" s="14"/>
      <c r="R30" s="22"/>
      <c r="S30" s="180">
        <v>2</v>
      </c>
      <c r="T30" s="57" t="s">
        <v>75</v>
      </c>
      <c r="U30" s="181"/>
      <c r="V30" s="139"/>
      <c r="W30" s="144"/>
      <c r="X30" s="38"/>
      <c r="Y30" s="126"/>
      <c r="Z30" s="133"/>
      <c r="AA30" s="38"/>
      <c r="AB30" s="37"/>
      <c r="AC30" s="58"/>
      <c r="AD30" s="156" t="s">
        <v>373</v>
      </c>
      <c r="AE30" s="182" t="s">
        <v>374</v>
      </c>
    </row>
    <row r="31" spans="1:31" s="6" customFormat="1" ht="12.75">
      <c r="A31" s="106" t="s">
        <v>479</v>
      </c>
      <c r="B31" s="106" t="s">
        <v>482</v>
      </c>
      <c r="C31" s="174" t="s">
        <v>32</v>
      </c>
      <c r="D31" s="175"/>
      <c r="E31" s="175"/>
      <c r="F31" s="175"/>
      <c r="G31" s="175"/>
      <c r="H31" s="175"/>
      <c r="I31" s="14"/>
      <c r="J31" s="14"/>
      <c r="K31" s="14"/>
      <c r="L31" s="14"/>
      <c r="M31" s="80"/>
      <c r="N31" s="81"/>
      <c r="O31" s="180">
        <v>1</v>
      </c>
      <c r="P31" s="176"/>
      <c r="Q31" s="14"/>
      <c r="R31" s="22"/>
      <c r="S31" s="180">
        <v>1</v>
      </c>
      <c r="T31" s="57" t="s">
        <v>75</v>
      </c>
      <c r="U31" s="38"/>
      <c r="V31" s="126"/>
      <c r="W31" s="133"/>
      <c r="X31" s="38"/>
      <c r="Y31" s="126"/>
      <c r="Z31" s="133"/>
      <c r="AA31" s="38"/>
      <c r="AB31" s="37"/>
      <c r="AC31" s="58"/>
      <c r="AD31" s="156" t="s">
        <v>375</v>
      </c>
      <c r="AE31" s="182" t="s">
        <v>376</v>
      </c>
    </row>
    <row r="32" spans="1:31" s="6" customFormat="1" ht="12.75">
      <c r="A32" s="106" t="s">
        <v>483</v>
      </c>
      <c r="B32" s="106" t="s">
        <v>482</v>
      </c>
      <c r="C32" s="174" t="s">
        <v>32</v>
      </c>
      <c r="D32" s="175"/>
      <c r="E32" s="175"/>
      <c r="F32" s="175"/>
      <c r="G32" s="175"/>
      <c r="H32" s="175"/>
      <c r="I32" s="14"/>
      <c r="J32" s="14"/>
      <c r="K32" s="14"/>
      <c r="L32" s="14"/>
      <c r="M32" s="80"/>
      <c r="N32" s="81"/>
      <c r="O32" s="180"/>
      <c r="P32" s="176"/>
      <c r="Q32" s="14">
        <v>1</v>
      </c>
      <c r="R32" s="22"/>
      <c r="S32" s="180">
        <v>1</v>
      </c>
      <c r="T32" s="57" t="s">
        <v>324</v>
      </c>
      <c r="U32" s="181"/>
      <c r="V32" s="139"/>
      <c r="W32" s="144"/>
      <c r="X32" s="38"/>
      <c r="Y32" s="126"/>
      <c r="Z32" s="133"/>
      <c r="AA32" s="38"/>
      <c r="AB32" s="37"/>
      <c r="AC32" s="58"/>
      <c r="AD32" s="156" t="s">
        <v>377</v>
      </c>
      <c r="AE32" s="182" t="s">
        <v>378</v>
      </c>
    </row>
    <row r="33" spans="1:31" s="6" customFormat="1" ht="12.75">
      <c r="A33" s="106" t="s">
        <v>379</v>
      </c>
      <c r="B33" s="106" t="s">
        <v>380</v>
      </c>
      <c r="C33" s="174" t="s">
        <v>32</v>
      </c>
      <c r="D33" s="14"/>
      <c r="E33" s="175"/>
      <c r="F33" s="175"/>
      <c r="G33" s="175"/>
      <c r="H33" s="175"/>
      <c r="I33" s="14"/>
      <c r="J33" s="14"/>
      <c r="K33" s="14"/>
      <c r="L33" s="14"/>
      <c r="M33" s="80"/>
      <c r="N33" s="81"/>
      <c r="O33" s="21"/>
      <c r="P33" s="176">
        <v>1</v>
      </c>
      <c r="Q33" s="14"/>
      <c r="R33" s="22"/>
      <c r="S33" s="21">
        <v>1</v>
      </c>
      <c r="T33" s="57" t="s">
        <v>324</v>
      </c>
      <c r="U33" s="61" t="s">
        <v>319</v>
      </c>
      <c r="V33" s="126" t="str">
        <f>A32</f>
        <v>gx5t4002</v>
      </c>
      <c r="W33" s="133" t="str">
        <f>B32</f>
        <v>Ásványtan</v>
      </c>
      <c r="X33" s="38"/>
      <c r="Y33" s="126"/>
      <c r="Z33" s="133"/>
      <c r="AA33" s="38"/>
      <c r="AB33" s="37"/>
      <c r="AC33" s="58"/>
      <c r="AD33" s="156" t="s">
        <v>377</v>
      </c>
      <c r="AE33" s="178" t="s">
        <v>381</v>
      </c>
    </row>
    <row r="34" spans="1:31" s="6" customFormat="1" ht="12.75">
      <c r="A34" s="194" t="s">
        <v>382</v>
      </c>
      <c r="B34" s="106" t="s">
        <v>383</v>
      </c>
      <c r="C34" s="174"/>
      <c r="D34" s="14"/>
      <c r="E34" s="175"/>
      <c r="F34" s="175"/>
      <c r="G34" s="175" t="s">
        <v>32</v>
      </c>
      <c r="H34" s="175"/>
      <c r="I34" s="14"/>
      <c r="J34" s="14"/>
      <c r="K34" s="14"/>
      <c r="L34" s="14"/>
      <c r="M34" s="80"/>
      <c r="N34" s="81"/>
      <c r="O34" s="21"/>
      <c r="P34" s="176">
        <v>2</v>
      </c>
      <c r="Q34" s="14"/>
      <c r="R34" s="22"/>
      <c r="S34" s="180">
        <v>2</v>
      </c>
      <c r="T34" s="57" t="s">
        <v>324</v>
      </c>
      <c r="U34" s="181"/>
      <c r="V34" s="139"/>
      <c r="W34" s="144"/>
      <c r="X34" s="38"/>
      <c r="Y34" s="126"/>
      <c r="Z34" s="133"/>
      <c r="AA34" s="38"/>
      <c r="AB34" s="37"/>
      <c r="AC34" s="58"/>
      <c r="AD34" s="156" t="s">
        <v>384</v>
      </c>
      <c r="AE34" s="182" t="s">
        <v>385</v>
      </c>
    </row>
    <row r="35" spans="1:31" s="6" customFormat="1" ht="12.75">
      <c r="A35" s="159" t="s">
        <v>386</v>
      </c>
      <c r="B35" s="183" t="s">
        <v>387</v>
      </c>
      <c r="C35" s="174"/>
      <c r="D35" s="175"/>
      <c r="E35" s="175"/>
      <c r="F35" s="175"/>
      <c r="G35" s="175"/>
      <c r="H35" s="175"/>
      <c r="I35" s="14" t="s">
        <v>32</v>
      </c>
      <c r="J35" s="14"/>
      <c r="K35" s="14"/>
      <c r="L35" s="14"/>
      <c r="M35" s="80"/>
      <c r="N35" s="81"/>
      <c r="O35" s="180">
        <v>2</v>
      </c>
      <c r="P35" s="176"/>
      <c r="Q35" s="14"/>
      <c r="R35" s="22"/>
      <c r="S35" s="180">
        <v>2</v>
      </c>
      <c r="T35" s="57" t="s">
        <v>75</v>
      </c>
      <c r="U35" s="36" t="s">
        <v>42</v>
      </c>
      <c r="V35" s="125" t="str">
        <f>A12</f>
        <v>ktankealfok17ea</v>
      </c>
      <c r="W35" s="132" t="str">
        <f>B12</f>
        <v>Kémiai alapfogalmak előadás</v>
      </c>
      <c r="X35" s="38"/>
      <c r="Y35" s="126"/>
      <c r="Z35" s="133"/>
      <c r="AA35" s="38"/>
      <c r="AB35" s="37"/>
      <c r="AC35" s="58"/>
      <c r="AD35" s="156" t="s">
        <v>388</v>
      </c>
      <c r="AE35" s="178" t="s">
        <v>389</v>
      </c>
    </row>
    <row r="36" spans="1:31" s="6" customFormat="1" ht="12.75">
      <c r="A36" s="159" t="s">
        <v>390</v>
      </c>
      <c r="B36" s="184" t="s">
        <v>391</v>
      </c>
      <c r="C36" s="174"/>
      <c r="D36" s="14" t="s">
        <v>32</v>
      </c>
      <c r="E36" s="175"/>
      <c r="F36" s="175"/>
      <c r="G36" s="175"/>
      <c r="H36" s="14"/>
      <c r="I36" s="14"/>
      <c r="J36" s="14"/>
      <c r="K36" s="14"/>
      <c r="L36" s="14"/>
      <c r="M36" s="80"/>
      <c r="N36" s="81"/>
      <c r="O36" s="180"/>
      <c r="P36" s="176">
        <v>2</v>
      </c>
      <c r="Q36" s="14"/>
      <c r="R36" s="22"/>
      <c r="S36" s="180">
        <v>3</v>
      </c>
      <c r="T36" s="57" t="s">
        <v>324</v>
      </c>
      <c r="U36" s="36"/>
      <c r="V36" s="125"/>
      <c r="W36" s="132"/>
      <c r="X36" s="38"/>
      <c r="Y36" s="126"/>
      <c r="Z36" s="133"/>
      <c r="AA36" s="38"/>
      <c r="AB36" s="37"/>
      <c r="AC36" s="58"/>
      <c r="AD36" s="156" t="s">
        <v>392</v>
      </c>
      <c r="AE36" s="182" t="s">
        <v>393</v>
      </c>
    </row>
    <row r="37" spans="1:31" s="6" customFormat="1" ht="12.75">
      <c r="A37" s="150" t="s">
        <v>394</v>
      </c>
      <c r="B37" s="159" t="s">
        <v>395</v>
      </c>
      <c r="C37" s="180"/>
      <c r="D37" s="176"/>
      <c r="E37" s="14"/>
      <c r="F37" s="175" t="s">
        <v>32</v>
      </c>
      <c r="G37" s="175"/>
      <c r="H37" s="175"/>
      <c r="I37" s="14"/>
      <c r="J37" s="14"/>
      <c r="K37" s="14"/>
      <c r="L37" s="14"/>
      <c r="M37" s="80"/>
      <c r="N37" s="81"/>
      <c r="O37" s="180"/>
      <c r="P37" s="176"/>
      <c r="Q37" s="14">
        <v>4</v>
      </c>
      <c r="R37" s="22"/>
      <c r="S37" s="180">
        <v>4</v>
      </c>
      <c r="T37" s="57" t="s">
        <v>324</v>
      </c>
      <c r="U37" s="38"/>
      <c r="V37" s="126"/>
      <c r="W37" s="133"/>
      <c r="X37" s="38"/>
      <c r="Y37" s="126"/>
      <c r="Z37" s="133"/>
      <c r="AA37" s="38"/>
      <c r="AB37" s="37"/>
      <c r="AC37" s="58"/>
      <c r="AD37" s="156" t="s">
        <v>320</v>
      </c>
      <c r="AE37" s="182" t="s">
        <v>396</v>
      </c>
    </row>
    <row r="38" spans="1:31" s="6" customFormat="1" ht="12.75">
      <c r="A38" s="197" t="s">
        <v>484</v>
      </c>
      <c r="B38" s="18" t="s">
        <v>485</v>
      </c>
      <c r="C38" s="21"/>
      <c r="D38" s="14" t="s">
        <v>32</v>
      </c>
      <c r="E38" s="14"/>
      <c r="F38" s="14"/>
      <c r="G38" s="14"/>
      <c r="H38" s="14"/>
      <c r="I38" s="14"/>
      <c r="J38" s="14"/>
      <c r="K38" s="14"/>
      <c r="L38" s="14"/>
      <c r="M38" s="14"/>
      <c r="N38" s="57"/>
      <c r="O38" s="21">
        <v>1</v>
      </c>
      <c r="P38" s="14"/>
      <c r="Q38" s="14"/>
      <c r="R38" s="22"/>
      <c r="S38" s="21">
        <v>1</v>
      </c>
      <c r="T38" s="57" t="s">
        <v>75</v>
      </c>
      <c r="U38" s="181" t="s">
        <v>33</v>
      </c>
      <c r="V38" s="139" t="str">
        <f>A31</f>
        <v>gx5t1002</v>
      </c>
      <c r="W38" s="144" t="str">
        <f>B31</f>
        <v>Ásványtan</v>
      </c>
      <c r="X38" s="38"/>
      <c r="Y38" s="126"/>
      <c r="Z38" s="133"/>
      <c r="AA38" s="38"/>
      <c r="AB38" s="37"/>
      <c r="AC38" s="58"/>
      <c r="AD38" s="156" t="s">
        <v>397</v>
      </c>
      <c r="AE38" s="137" t="s">
        <v>488</v>
      </c>
    </row>
    <row r="39" spans="1:31" s="6" customFormat="1" ht="12.75">
      <c r="A39" s="197" t="s">
        <v>486</v>
      </c>
      <c r="B39" s="18" t="s">
        <v>487</v>
      </c>
      <c r="C39" s="21"/>
      <c r="D39" s="14" t="s">
        <v>32</v>
      </c>
      <c r="E39" s="14"/>
      <c r="F39" s="14"/>
      <c r="G39" s="14"/>
      <c r="H39" s="14"/>
      <c r="I39" s="14"/>
      <c r="J39" s="14"/>
      <c r="K39" s="14"/>
      <c r="L39" s="14"/>
      <c r="M39" s="14"/>
      <c r="N39" s="57"/>
      <c r="O39" s="21"/>
      <c r="P39" s="14"/>
      <c r="Q39" s="14">
        <v>1</v>
      </c>
      <c r="R39" s="22"/>
      <c r="S39" s="21">
        <v>1</v>
      </c>
      <c r="T39" s="57" t="s">
        <v>324</v>
      </c>
      <c r="U39" s="181"/>
      <c r="V39" s="139"/>
      <c r="W39" s="144"/>
      <c r="X39" s="38"/>
      <c r="Y39" s="126"/>
      <c r="Z39" s="133"/>
      <c r="AA39" s="38"/>
      <c r="AB39" s="37"/>
      <c r="AC39" s="58"/>
      <c r="AD39" s="156" t="s">
        <v>398</v>
      </c>
      <c r="AE39" s="137" t="s">
        <v>489</v>
      </c>
    </row>
    <row r="40" spans="1:31" s="6" customFormat="1" ht="12.75">
      <c r="A40" s="159" t="s">
        <v>399</v>
      </c>
      <c r="B40" s="156" t="s">
        <v>400</v>
      </c>
      <c r="C40" s="180"/>
      <c r="D40" s="176"/>
      <c r="E40" s="175"/>
      <c r="F40" s="175"/>
      <c r="G40" s="175"/>
      <c r="H40" s="175" t="s">
        <v>32</v>
      </c>
      <c r="I40" s="14"/>
      <c r="J40" s="14"/>
      <c r="K40" s="14"/>
      <c r="L40" s="14"/>
      <c r="M40" s="80"/>
      <c r="N40" s="81"/>
      <c r="O40" s="180">
        <v>2</v>
      </c>
      <c r="P40" s="176"/>
      <c r="Q40" s="14"/>
      <c r="R40" s="22"/>
      <c r="S40" s="180">
        <v>2</v>
      </c>
      <c r="T40" s="57" t="s">
        <v>75</v>
      </c>
      <c r="U40" s="36" t="s">
        <v>42</v>
      </c>
      <c r="V40" s="125" t="str">
        <f>A30</f>
        <v>bevbiol3b17ea</v>
      </c>
      <c r="W40" s="132" t="str">
        <f>B30</f>
        <v>Bevezetés a biológiába 3</v>
      </c>
      <c r="X40" s="61" t="s">
        <v>319</v>
      </c>
      <c r="Y40" s="126" t="str">
        <f>A41</f>
        <v>ktanmikrobb17la</v>
      </c>
      <c r="Z40" s="133" t="str">
        <f>B41</f>
        <v>Mikrobiológia laborgyakorlat </v>
      </c>
      <c r="AA40" s="38"/>
      <c r="AB40" s="37"/>
      <c r="AC40" s="58"/>
      <c r="AD40" s="156" t="s">
        <v>401</v>
      </c>
      <c r="AE40" s="182" t="s">
        <v>402</v>
      </c>
    </row>
    <row r="41" spans="1:31" s="6" customFormat="1" ht="12.75">
      <c r="A41" s="159" t="s">
        <v>403</v>
      </c>
      <c r="B41" s="156" t="s">
        <v>404</v>
      </c>
      <c r="C41" s="180"/>
      <c r="D41" s="176"/>
      <c r="E41" s="175"/>
      <c r="F41" s="175"/>
      <c r="G41" s="175"/>
      <c r="H41" s="175" t="s">
        <v>32</v>
      </c>
      <c r="I41" s="14"/>
      <c r="J41" s="14"/>
      <c r="K41" s="14"/>
      <c r="L41" s="14"/>
      <c r="M41" s="80"/>
      <c r="N41" s="81"/>
      <c r="O41" s="180"/>
      <c r="P41" s="176"/>
      <c r="Q41" s="14">
        <v>1</v>
      </c>
      <c r="R41" s="22"/>
      <c r="S41" s="180">
        <v>3</v>
      </c>
      <c r="T41" s="57" t="s">
        <v>324</v>
      </c>
      <c r="U41" s="61" t="s">
        <v>319</v>
      </c>
      <c r="V41" s="126" t="str">
        <f>A30</f>
        <v>bevbiol3b17ea</v>
      </c>
      <c r="W41" s="133" t="str">
        <f>B30</f>
        <v>Bevezetés a biológiába 3</v>
      </c>
      <c r="X41" s="61" t="s">
        <v>319</v>
      </c>
      <c r="Y41" s="126" t="str">
        <f>A40</f>
        <v>ktanmikrobb17ea</v>
      </c>
      <c r="Z41" s="133" t="str">
        <f>B40</f>
        <v>Általános mikrobiológia előadás </v>
      </c>
      <c r="AA41" s="38"/>
      <c r="AB41" s="37"/>
      <c r="AC41" s="58"/>
      <c r="AD41" s="156" t="s">
        <v>401</v>
      </c>
      <c r="AE41" s="182" t="s">
        <v>405</v>
      </c>
    </row>
    <row r="42" spans="1:31" s="6" customFormat="1" ht="12.75">
      <c r="A42" s="159" t="s">
        <v>406</v>
      </c>
      <c r="B42" s="106" t="s">
        <v>407</v>
      </c>
      <c r="C42" s="180"/>
      <c r="D42" s="176"/>
      <c r="E42" s="175"/>
      <c r="F42" s="175"/>
      <c r="G42" s="175"/>
      <c r="H42" s="175"/>
      <c r="I42" s="14" t="s">
        <v>32</v>
      </c>
      <c r="J42" s="14"/>
      <c r="K42" s="14"/>
      <c r="L42" s="14"/>
      <c r="M42" s="80"/>
      <c r="N42" s="81"/>
      <c r="O42" s="180">
        <v>3</v>
      </c>
      <c r="P42" s="176"/>
      <c r="Q42" s="14"/>
      <c r="R42" s="22"/>
      <c r="S42" s="180">
        <v>3</v>
      </c>
      <c r="T42" s="57" t="s">
        <v>75</v>
      </c>
      <c r="U42" s="36" t="s">
        <v>42</v>
      </c>
      <c r="V42" s="125" t="str">
        <f>A28</f>
        <v>ktanaltkek17ea</v>
      </c>
      <c r="W42" s="132" t="str">
        <f>B28</f>
        <v>Általános kémia előadás </v>
      </c>
      <c r="X42" s="36"/>
      <c r="Y42" s="125"/>
      <c r="Z42" s="132"/>
      <c r="AA42" s="38"/>
      <c r="AB42" s="37"/>
      <c r="AC42" s="58"/>
      <c r="AD42" s="156" t="s">
        <v>408</v>
      </c>
      <c r="AE42" s="182" t="s">
        <v>409</v>
      </c>
    </row>
    <row r="43" spans="1:31" s="6" customFormat="1" ht="12.75">
      <c r="A43" s="169" t="s">
        <v>410</v>
      </c>
      <c r="B43" s="106" t="s">
        <v>411</v>
      </c>
      <c r="C43" s="180"/>
      <c r="D43" s="176"/>
      <c r="E43" s="175"/>
      <c r="F43" s="175"/>
      <c r="G43" s="175" t="s">
        <v>32</v>
      </c>
      <c r="H43" s="175"/>
      <c r="I43" s="14"/>
      <c r="J43" s="14"/>
      <c r="K43" s="14"/>
      <c r="L43" s="14"/>
      <c r="M43" s="80"/>
      <c r="N43" s="81"/>
      <c r="O43" s="180"/>
      <c r="P43" s="176"/>
      <c r="Q43" s="14">
        <v>3</v>
      </c>
      <c r="R43" s="22"/>
      <c r="S43" s="180">
        <v>3</v>
      </c>
      <c r="T43" s="57" t="s">
        <v>324</v>
      </c>
      <c r="U43" s="181"/>
      <c r="V43" s="139"/>
      <c r="W43" s="144"/>
      <c r="X43" s="38"/>
      <c r="Y43" s="126"/>
      <c r="Z43" s="133"/>
      <c r="AA43" s="38"/>
      <c r="AB43" s="37"/>
      <c r="AC43" s="58"/>
      <c r="AD43" s="156" t="s">
        <v>384</v>
      </c>
      <c r="AE43" s="182" t="s">
        <v>412</v>
      </c>
    </row>
    <row r="44" spans="1:31" s="6" customFormat="1" ht="12.75">
      <c r="A44" s="159" t="s">
        <v>413</v>
      </c>
      <c r="B44" s="185" t="s">
        <v>414</v>
      </c>
      <c r="C44" s="180"/>
      <c r="D44" s="176"/>
      <c r="E44" s="175"/>
      <c r="F44" s="175"/>
      <c r="G44" s="175" t="s">
        <v>32</v>
      </c>
      <c r="H44" s="175"/>
      <c r="I44" s="14"/>
      <c r="J44" s="14"/>
      <c r="K44" s="14"/>
      <c r="L44" s="14"/>
      <c r="M44" s="80"/>
      <c r="N44" s="81"/>
      <c r="O44" s="180"/>
      <c r="P44" s="176">
        <v>3</v>
      </c>
      <c r="Q44" s="14"/>
      <c r="R44" s="22"/>
      <c r="S44" s="180">
        <v>3</v>
      </c>
      <c r="T44" s="57" t="s">
        <v>324</v>
      </c>
      <c r="U44" s="181"/>
      <c r="V44" s="139"/>
      <c r="W44" s="144"/>
      <c r="X44" s="38"/>
      <c r="Y44" s="126"/>
      <c r="Z44" s="133"/>
      <c r="AA44" s="38"/>
      <c r="AB44" s="37"/>
      <c r="AC44" s="58"/>
      <c r="AD44" s="156" t="s">
        <v>415</v>
      </c>
      <c r="AE44" s="182" t="s">
        <v>416</v>
      </c>
    </row>
    <row r="45" spans="1:31" s="6" customFormat="1" ht="12.75">
      <c r="A45" s="159" t="s">
        <v>417</v>
      </c>
      <c r="B45" s="106" t="s">
        <v>418</v>
      </c>
      <c r="C45" s="180"/>
      <c r="D45" s="176"/>
      <c r="E45" s="175"/>
      <c r="F45" s="175"/>
      <c r="G45" s="175"/>
      <c r="H45" s="14" t="s">
        <v>32</v>
      </c>
      <c r="I45" s="14"/>
      <c r="J45" s="14"/>
      <c r="K45" s="14"/>
      <c r="L45" s="14"/>
      <c r="M45" s="80"/>
      <c r="N45" s="81"/>
      <c r="O45" s="180">
        <v>2</v>
      </c>
      <c r="P45" s="176"/>
      <c r="Q45" s="14"/>
      <c r="R45" s="22"/>
      <c r="S45" s="180">
        <v>3</v>
      </c>
      <c r="T45" s="57" t="s">
        <v>75</v>
      </c>
      <c r="U45" s="36" t="s">
        <v>42</v>
      </c>
      <c r="V45" s="125" t="str">
        <f>A15</f>
        <v>ktanbevkta17ea</v>
      </c>
      <c r="W45" s="132" t="str">
        <f>B15</f>
        <v>Bevezetés a környezettudományba</v>
      </c>
      <c r="X45" s="38"/>
      <c r="Y45" s="126"/>
      <c r="Z45" s="133"/>
      <c r="AA45" s="38"/>
      <c r="AB45" s="37"/>
      <c r="AC45" s="58"/>
      <c r="AD45" s="156" t="s">
        <v>332</v>
      </c>
      <c r="AE45" s="182" t="s">
        <v>419</v>
      </c>
    </row>
    <row r="46" spans="1:31" s="6" customFormat="1" ht="12.75">
      <c r="A46" s="106" t="s">
        <v>420</v>
      </c>
      <c r="B46" s="106" t="s">
        <v>421</v>
      </c>
      <c r="C46" s="180"/>
      <c r="D46" s="176"/>
      <c r="E46" s="175"/>
      <c r="F46" s="175"/>
      <c r="G46" s="175"/>
      <c r="H46" s="175" t="s">
        <v>32</v>
      </c>
      <c r="I46" s="14"/>
      <c r="J46" s="14"/>
      <c r="K46" s="14"/>
      <c r="L46" s="14"/>
      <c r="M46" s="80"/>
      <c r="N46" s="81"/>
      <c r="O46" s="180"/>
      <c r="P46" s="176">
        <v>1</v>
      </c>
      <c r="Q46" s="14"/>
      <c r="R46" s="22"/>
      <c r="S46" s="180">
        <v>1</v>
      </c>
      <c r="T46" s="57" t="s">
        <v>324</v>
      </c>
      <c r="U46" s="181" t="s">
        <v>33</v>
      </c>
      <c r="V46" s="139" t="str">
        <f>A16</f>
        <v>ktannovallb17ga</v>
      </c>
      <c r="W46" s="144" t="str">
        <f>B16</f>
        <v>Növény- és állatismeret </v>
      </c>
      <c r="X46" s="181" t="s">
        <v>33</v>
      </c>
      <c r="Y46" s="139" t="str">
        <f>A23</f>
        <v>ktangeol1g17ea</v>
      </c>
      <c r="Z46" s="144" t="str">
        <f>B23</f>
        <v>Geológiai alapok 1. </v>
      </c>
      <c r="AA46" s="38"/>
      <c r="AB46" s="37"/>
      <c r="AC46" s="58"/>
      <c r="AD46" s="156" t="s">
        <v>384</v>
      </c>
      <c r="AE46" s="182" t="s">
        <v>422</v>
      </c>
    </row>
    <row r="47" spans="1:31" s="6" customFormat="1" ht="12.75">
      <c r="A47" s="106" t="s">
        <v>423</v>
      </c>
      <c r="B47" s="106" t="s">
        <v>424</v>
      </c>
      <c r="C47" s="180"/>
      <c r="D47" s="176"/>
      <c r="E47" s="175"/>
      <c r="F47" s="175"/>
      <c r="G47" s="175"/>
      <c r="H47" s="175"/>
      <c r="I47" s="14"/>
      <c r="J47" s="14" t="s">
        <v>32</v>
      </c>
      <c r="K47" s="14"/>
      <c r="L47" s="14"/>
      <c r="M47" s="80"/>
      <c r="N47" s="81"/>
      <c r="O47" s="180"/>
      <c r="P47" s="176">
        <v>1</v>
      </c>
      <c r="Q47" s="14"/>
      <c r="R47" s="22"/>
      <c r="S47" s="180">
        <v>1</v>
      </c>
      <c r="T47" s="57" t="s">
        <v>324</v>
      </c>
      <c r="U47" s="181"/>
      <c r="V47" s="139"/>
      <c r="W47" s="144"/>
      <c r="X47" s="38"/>
      <c r="Y47" s="126"/>
      <c r="Z47" s="133"/>
      <c r="AA47" s="38"/>
      <c r="AB47" s="37"/>
      <c r="AC47" s="58"/>
      <c r="AD47" s="156" t="s">
        <v>384</v>
      </c>
      <c r="AE47" s="182" t="s">
        <v>425</v>
      </c>
    </row>
    <row r="48" spans="1:31" s="6" customFormat="1" ht="12.75">
      <c r="A48" s="159" t="s">
        <v>426</v>
      </c>
      <c r="B48" s="156" t="s">
        <v>427</v>
      </c>
      <c r="C48" s="180"/>
      <c r="D48" s="176"/>
      <c r="E48" s="175"/>
      <c r="F48" s="175"/>
      <c r="G48" s="175" t="s">
        <v>32</v>
      </c>
      <c r="H48" s="175"/>
      <c r="I48" s="14"/>
      <c r="J48" s="14"/>
      <c r="K48" s="14"/>
      <c r="L48" s="14"/>
      <c r="M48" s="80"/>
      <c r="N48" s="81"/>
      <c r="O48" s="180">
        <v>2</v>
      </c>
      <c r="P48" s="176"/>
      <c r="Q48" s="14"/>
      <c r="R48" s="22"/>
      <c r="S48" s="180">
        <v>2</v>
      </c>
      <c r="T48" s="57" t="s">
        <v>75</v>
      </c>
      <c r="U48" s="36" t="s">
        <v>42</v>
      </c>
      <c r="V48" s="125" t="str">
        <f>A16</f>
        <v>ktannovallb17ga</v>
      </c>
      <c r="W48" s="132" t="str">
        <f>B16</f>
        <v>Növény- és állatismeret </v>
      </c>
      <c r="X48" s="38"/>
      <c r="Y48" s="126"/>
      <c r="Z48" s="133"/>
      <c r="AA48" s="38"/>
      <c r="AB48" s="37"/>
      <c r="AC48" s="58"/>
      <c r="AD48" s="156" t="s">
        <v>428</v>
      </c>
      <c r="AE48" s="182" t="s">
        <v>429</v>
      </c>
    </row>
    <row r="49" spans="1:31" s="6" customFormat="1" ht="12.75">
      <c r="A49" s="162" t="s">
        <v>430</v>
      </c>
      <c r="B49" s="186" t="s">
        <v>431</v>
      </c>
      <c r="C49" s="180"/>
      <c r="D49" s="176"/>
      <c r="E49" s="175"/>
      <c r="F49" s="175"/>
      <c r="G49" s="175" t="s">
        <v>32</v>
      </c>
      <c r="H49" s="175"/>
      <c r="I49" s="14"/>
      <c r="J49" s="14"/>
      <c r="K49" s="14"/>
      <c r="L49" s="14"/>
      <c r="M49" s="80"/>
      <c r="N49" s="81"/>
      <c r="O49" s="180">
        <v>2</v>
      </c>
      <c r="P49" s="176"/>
      <c r="Q49" s="14"/>
      <c r="R49" s="22"/>
      <c r="S49" s="180">
        <v>2</v>
      </c>
      <c r="T49" s="57" t="s">
        <v>75</v>
      </c>
      <c r="U49" s="117" t="s">
        <v>42</v>
      </c>
      <c r="V49" s="125" t="str">
        <f>A16</f>
        <v>ktannovallb17ga</v>
      </c>
      <c r="W49" s="132" t="str">
        <f>B16</f>
        <v>Növény- és állatismeret </v>
      </c>
      <c r="X49" s="39"/>
      <c r="Y49" s="139"/>
      <c r="Z49" s="144"/>
      <c r="AA49" s="38"/>
      <c r="AB49" s="37"/>
      <c r="AC49" s="58"/>
      <c r="AD49" s="156" t="s">
        <v>432</v>
      </c>
      <c r="AE49" s="182" t="s">
        <v>433</v>
      </c>
    </row>
    <row r="50" spans="1:31" s="6" customFormat="1" ht="12.75">
      <c r="A50" s="106" t="s">
        <v>434</v>
      </c>
      <c r="B50" s="106" t="s">
        <v>435</v>
      </c>
      <c r="C50" s="174"/>
      <c r="D50" s="175"/>
      <c r="E50" s="175"/>
      <c r="F50" s="175"/>
      <c r="G50" s="175"/>
      <c r="H50" s="14"/>
      <c r="I50" s="14" t="s">
        <v>32</v>
      </c>
      <c r="J50" s="14"/>
      <c r="K50" s="14"/>
      <c r="L50" s="14"/>
      <c r="M50" s="80"/>
      <c r="N50" s="81"/>
      <c r="O50" s="180">
        <v>2</v>
      </c>
      <c r="P50" s="176"/>
      <c r="Q50" s="14"/>
      <c r="R50" s="22"/>
      <c r="S50" s="21">
        <v>2</v>
      </c>
      <c r="T50" s="57" t="s">
        <v>75</v>
      </c>
      <c r="U50" s="62"/>
      <c r="V50" s="127"/>
      <c r="W50" s="135"/>
      <c r="X50" s="61"/>
      <c r="Y50" s="113"/>
      <c r="Z50" s="134"/>
      <c r="AA50" s="61"/>
      <c r="AB50" s="45"/>
      <c r="AC50" s="66"/>
      <c r="AD50" s="156" t="s">
        <v>384</v>
      </c>
      <c r="AE50" s="24" t="s">
        <v>436</v>
      </c>
    </row>
    <row r="51" spans="1:31" s="6" customFormat="1" ht="12.75">
      <c r="A51" s="165" t="s">
        <v>437</v>
      </c>
      <c r="B51" s="187" t="s">
        <v>438</v>
      </c>
      <c r="C51" s="174"/>
      <c r="D51" s="175"/>
      <c r="E51" s="175"/>
      <c r="F51" s="175"/>
      <c r="G51" s="175"/>
      <c r="H51" s="175"/>
      <c r="I51" s="14"/>
      <c r="J51" s="14" t="s">
        <v>32</v>
      </c>
      <c r="K51" s="14"/>
      <c r="L51" s="14"/>
      <c r="M51" s="80"/>
      <c r="N51" s="81"/>
      <c r="O51" s="21"/>
      <c r="P51" s="176">
        <v>2</v>
      </c>
      <c r="Q51" s="14"/>
      <c r="R51" s="22"/>
      <c r="S51" s="21">
        <v>3</v>
      </c>
      <c r="T51" s="57" t="s">
        <v>324</v>
      </c>
      <c r="U51" s="64"/>
      <c r="V51" s="129"/>
      <c r="W51" s="137"/>
      <c r="X51" s="61"/>
      <c r="Y51" s="113"/>
      <c r="Z51" s="134"/>
      <c r="AA51" s="61"/>
      <c r="AB51" s="45"/>
      <c r="AC51" s="66"/>
      <c r="AD51" s="156" t="s">
        <v>384</v>
      </c>
      <c r="AE51" s="160" t="s">
        <v>439</v>
      </c>
    </row>
    <row r="52" spans="1:31" s="6" customFormat="1" ht="12.75">
      <c r="A52" s="106" t="s">
        <v>440</v>
      </c>
      <c r="B52" s="106" t="s">
        <v>441</v>
      </c>
      <c r="C52" s="174"/>
      <c r="D52" s="175"/>
      <c r="E52" s="175"/>
      <c r="F52" s="175"/>
      <c r="G52" s="175"/>
      <c r="H52" s="14"/>
      <c r="I52" s="14"/>
      <c r="J52" s="14" t="s">
        <v>32</v>
      </c>
      <c r="K52" s="14"/>
      <c r="L52" s="14"/>
      <c r="M52" s="80"/>
      <c r="N52" s="81"/>
      <c r="O52" s="21"/>
      <c r="P52" s="176">
        <v>2</v>
      </c>
      <c r="Q52" s="14"/>
      <c r="R52" s="22"/>
      <c r="S52" s="180">
        <v>2</v>
      </c>
      <c r="T52" s="57" t="s">
        <v>324</v>
      </c>
      <c r="U52" s="67" t="s">
        <v>42</v>
      </c>
      <c r="V52" s="114" t="str">
        <f>A50</f>
        <v>aa5t1060</v>
      </c>
      <c r="W52" s="115" t="str">
        <f>B50</f>
        <v>Regionális természetismeret 1</v>
      </c>
      <c r="X52" s="61"/>
      <c r="Y52" s="113"/>
      <c r="Z52" s="134"/>
      <c r="AA52" s="61"/>
      <c r="AB52" s="45"/>
      <c r="AC52" s="66"/>
      <c r="AD52" s="129" t="s">
        <v>384</v>
      </c>
      <c r="AE52" s="188" t="s">
        <v>442</v>
      </c>
    </row>
    <row r="53" spans="1:31" s="6" customFormat="1" ht="12.75">
      <c r="A53" s="106" t="s">
        <v>469</v>
      </c>
      <c r="B53" s="195" t="s">
        <v>470</v>
      </c>
      <c r="C53" s="21"/>
      <c r="D53" s="14"/>
      <c r="E53" s="14"/>
      <c r="F53" s="14" t="s">
        <v>32</v>
      </c>
      <c r="G53" s="14"/>
      <c r="H53" s="14"/>
      <c r="I53" s="14"/>
      <c r="J53" s="14"/>
      <c r="K53" s="14"/>
      <c r="L53" s="14"/>
      <c r="M53" s="80"/>
      <c r="N53" s="81"/>
      <c r="O53" s="21">
        <v>2</v>
      </c>
      <c r="P53" s="14"/>
      <c r="Q53" s="14"/>
      <c r="R53" s="22"/>
      <c r="S53" s="21">
        <v>2</v>
      </c>
      <c r="T53" s="57" t="s">
        <v>75</v>
      </c>
      <c r="U53" s="67"/>
      <c r="V53" s="114"/>
      <c r="W53" s="115"/>
      <c r="X53" s="61"/>
      <c r="Y53" s="113"/>
      <c r="Z53" s="134"/>
      <c r="AA53" s="61"/>
      <c r="AB53" s="45"/>
      <c r="AC53" s="66"/>
      <c r="AD53" s="129" t="s">
        <v>384</v>
      </c>
      <c r="AE53" s="188" t="s">
        <v>493</v>
      </c>
    </row>
    <row r="54" spans="1:31" s="6" customFormat="1" ht="12.75">
      <c r="A54" s="106" t="s">
        <v>477</v>
      </c>
      <c r="B54" s="195" t="s">
        <v>478</v>
      </c>
      <c r="C54" s="21"/>
      <c r="D54" s="14"/>
      <c r="E54" s="14"/>
      <c r="F54" s="14"/>
      <c r="G54" s="14"/>
      <c r="H54" s="14"/>
      <c r="I54" s="14"/>
      <c r="J54" s="14" t="s">
        <v>32</v>
      </c>
      <c r="K54" s="14"/>
      <c r="L54" s="14"/>
      <c r="M54" s="80"/>
      <c r="N54" s="81"/>
      <c r="O54" s="21"/>
      <c r="P54" s="14">
        <v>2</v>
      </c>
      <c r="Q54" s="14"/>
      <c r="R54" s="22"/>
      <c r="S54" s="21">
        <v>2</v>
      </c>
      <c r="T54" s="57" t="s">
        <v>324</v>
      </c>
      <c r="U54" s="20" t="s">
        <v>33</v>
      </c>
      <c r="V54" s="108" t="str">
        <f>A31</f>
        <v>gx5t1002</v>
      </c>
      <c r="W54" s="109" t="str">
        <f>B31</f>
        <v>Ásványtan</v>
      </c>
      <c r="X54" s="61"/>
      <c r="Y54" s="113"/>
      <c r="Z54" s="134"/>
      <c r="AA54" s="61"/>
      <c r="AB54" s="45"/>
      <c r="AC54" s="66"/>
      <c r="AD54" s="129" t="s">
        <v>375</v>
      </c>
      <c r="AE54" s="188" t="s">
        <v>490</v>
      </c>
    </row>
    <row r="55" spans="1:31" s="6" customFormat="1" ht="12.75">
      <c r="A55" s="159" t="s">
        <v>471</v>
      </c>
      <c r="B55" s="156" t="s">
        <v>472</v>
      </c>
      <c r="C55" s="21"/>
      <c r="D55" s="14" t="s">
        <v>32</v>
      </c>
      <c r="E55" s="14"/>
      <c r="F55" s="14"/>
      <c r="G55" s="14"/>
      <c r="H55" s="14"/>
      <c r="I55" s="14"/>
      <c r="J55" s="14"/>
      <c r="K55" s="14"/>
      <c r="L55" s="14"/>
      <c r="M55" s="80"/>
      <c r="N55" s="81"/>
      <c r="O55" s="21">
        <v>2</v>
      </c>
      <c r="P55" s="14"/>
      <c r="Q55" s="14"/>
      <c r="R55" s="22"/>
      <c r="S55" s="21">
        <v>3</v>
      </c>
      <c r="T55" s="57" t="s">
        <v>338</v>
      </c>
      <c r="U55" s="67"/>
      <c r="V55" s="114"/>
      <c r="W55" s="115"/>
      <c r="X55" s="61"/>
      <c r="Y55" s="113"/>
      <c r="Z55" s="134"/>
      <c r="AA55" s="61"/>
      <c r="AB55" s="45"/>
      <c r="AC55" s="66"/>
      <c r="AD55" s="129" t="s">
        <v>492</v>
      </c>
      <c r="AE55" s="188" t="s">
        <v>491</v>
      </c>
    </row>
    <row r="56" spans="1:31" s="6" customFormat="1" ht="12.75">
      <c r="A56" s="106" t="s">
        <v>473</v>
      </c>
      <c r="B56" s="195" t="s">
        <v>474</v>
      </c>
      <c r="C56" s="21"/>
      <c r="D56" s="14"/>
      <c r="E56" s="14"/>
      <c r="F56" s="14"/>
      <c r="G56" s="14"/>
      <c r="H56" s="14"/>
      <c r="I56" s="14"/>
      <c r="J56" s="14" t="s">
        <v>32</v>
      </c>
      <c r="K56" s="14"/>
      <c r="L56" s="14"/>
      <c r="M56" s="80"/>
      <c r="N56" s="81"/>
      <c r="O56" s="21"/>
      <c r="P56" s="14">
        <v>2</v>
      </c>
      <c r="Q56" s="14"/>
      <c r="R56" s="22"/>
      <c r="S56" s="21">
        <v>2</v>
      </c>
      <c r="T56" s="57" t="s">
        <v>324</v>
      </c>
      <c r="U56" s="67"/>
      <c r="V56" s="114"/>
      <c r="W56" s="115"/>
      <c r="X56" s="61"/>
      <c r="Y56" s="113"/>
      <c r="Z56" s="134"/>
      <c r="AA56" s="61"/>
      <c r="AB56" s="45"/>
      <c r="AC56" s="66"/>
      <c r="AD56" s="129" t="s">
        <v>375</v>
      </c>
      <c r="AE56" s="196" t="s">
        <v>494</v>
      </c>
    </row>
    <row r="57" spans="1:31" s="6" customFormat="1" ht="12.75">
      <c r="A57" s="106" t="s">
        <v>475</v>
      </c>
      <c r="B57" s="195" t="s">
        <v>476</v>
      </c>
      <c r="C57" s="21"/>
      <c r="D57" s="14"/>
      <c r="E57" s="14" t="s">
        <v>32</v>
      </c>
      <c r="F57" s="14"/>
      <c r="G57" s="14"/>
      <c r="H57" s="14"/>
      <c r="I57" s="14"/>
      <c r="J57" s="14"/>
      <c r="K57" s="14"/>
      <c r="L57" s="14"/>
      <c r="M57" s="80"/>
      <c r="N57" s="81"/>
      <c r="O57" s="21"/>
      <c r="P57" s="14">
        <v>2</v>
      </c>
      <c r="Q57" s="14"/>
      <c r="R57" s="22"/>
      <c r="S57" s="21">
        <v>2</v>
      </c>
      <c r="T57" s="57" t="s">
        <v>324</v>
      </c>
      <c r="U57" s="67"/>
      <c r="V57" s="114"/>
      <c r="W57" s="115"/>
      <c r="X57" s="61"/>
      <c r="Y57" s="113"/>
      <c r="Z57" s="134"/>
      <c r="AA57" s="61"/>
      <c r="AB57" s="45"/>
      <c r="AC57" s="66"/>
      <c r="AD57" s="129" t="s">
        <v>392</v>
      </c>
      <c r="AE57" s="196" t="s">
        <v>495</v>
      </c>
    </row>
    <row r="58" spans="1:31" s="6" customFormat="1" ht="12.75">
      <c r="A58" s="233" t="s">
        <v>34</v>
      </c>
      <c r="B58" s="234"/>
      <c r="C58" s="28">
        <f aca="true" t="shared" si="9" ref="C58:H58">SUMIF(C28:C57,"=x",$O28:$O57)+SUMIF(C28:C57,"=x",$P28:$P57)+SUMIF(C28:C57,"=x",$Q28:$Q57)</f>
        <v>3</v>
      </c>
      <c r="D58" s="29">
        <f t="shared" si="9"/>
        <v>6</v>
      </c>
      <c r="E58" s="29">
        <f t="shared" si="9"/>
        <v>4</v>
      </c>
      <c r="F58" s="29">
        <f t="shared" si="9"/>
        <v>10</v>
      </c>
      <c r="G58" s="29">
        <f t="shared" si="9"/>
        <v>12</v>
      </c>
      <c r="H58" s="29">
        <f t="shared" si="9"/>
        <v>6</v>
      </c>
      <c r="I58" s="29">
        <f aca="true" t="shared" si="10" ref="I58:N58">SUMIF(I28:I49,"=x",$O28:$O49)+SUMIF(I28:I49,"=x",$P28:$P49)+SUMIF(I28:I49,"=x",$Q28:$Q49)</f>
        <v>5</v>
      </c>
      <c r="J58" s="29">
        <f t="shared" si="10"/>
        <v>1</v>
      </c>
      <c r="K58" s="29">
        <f t="shared" si="10"/>
        <v>0</v>
      </c>
      <c r="L58" s="29">
        <f t="shared" si="10"/>
        <v>0</v>
      </c>
      <c r="M58" s="82">
        <f t="shared" si="10"/>
        <v>0</v>
      </c>
      <c r="N58" s="83">
        <f t="shared" si="10"/>
        <v>0</v>
      </c>
      <c r="O58" s="235">
        <f>SUM(C58:N58)</f>
        <v>47</v>
      </c>
      <c r="P58" s="236"/>
      <c r="Q58" s="236"/>
      <c r="R58" s="236"/>
      <c r="S58" s="236"/>
      <c r="T58" s="237"/>
      <c r="U58" s="216"/>
      <c r="V58" s="217"/>
      <c r="W58" s="217"/>
      <c r="X58" s="217"/>
      <c r="Y58" s="217"/>
      <c r="Z58" s="217"/>
      <c r="AA58" s="217"/>
      <c r="AB58" s="217"/>
      <c r="AC58" s="217"/>
      <c r="AD58" s="217"/>
      <c r="AE58" s="218"/>
    </row>
    <row r="59" spans="1:31" s="6" customFormat="1" ht="12.75">
      <c r="A59" s="247" t="s">
        <v>35</v>
      </c>
      <c r="B59" s="248"/>
      <c r="C59" s="31">
        <f aca="true" t="shared" si="11" ref="C59:N59">SUMIF(C28:C57,"=x",$S28:$S57)</f>
        <v>3</v>
      </c>
      <c r="D59" s="32">
        <f t="shared" si="11"/>
        <v>8</v>
      </c>
      <c r="E59" s="32">
        <f t="shared" si="11"/>
        <v>4</v>
      </c>
      <c r="F59" s="32">
        <f t="shared" si="11"/>
        <v>12</v>
      </c>
      <c r="G59" s="32">
        <f t="shared" si="11"/>
        <v>12</v>
      </c>
      <c r="H59" s="32">
        <f t="shared" si="11"/>
        <v>9</v>
      </c>
      <c r="I59" s="32">
        <f t="shared" si="11"/>
        <v>7</v>
      </c>
      <c r="J59" s="32">
        <f t="shared" si="11"/>
        <v>10</v>
      </c>
      <c r="K59" s="32">
        <f t="shared" si="11"/>
        <v>0</v>
      </c>
      <c r="L59" s="32">
        <f t="shared" si="11"/>
        <v>0</v>
      </c>
      <c r="M59" s="84">
        <f t="shared" si="11"/>
        <v>0</v>
      </c>
      <c r="N59" s="84">
        <f t="shared" si="11"/>
        <v>0</v>
      </c>
      <c r="O59" s="244">
        <f>SUM(C59:N59)</f>
        <v>65</v>
      </c>
      <c r="P59" s="245"/>
      <c r="Q59" s="245"/>
      <c r="R59" s="245"/>
      <c r="S59" s="245"/>
      <c r="T59" s="246"/>
      <c r="U59" s="219"/>
      <c r="V59" s="220"/>
      <c r="W59" s="220"/>
      <c r="X59" s="220"/>
      <c r="Y59" s="220"/>
      <c r="Z59" s="220"/>
      <c r="AA59" s="220"/>
      <c r="AB59" s="220"/>
      <c r="AC59" s="220"/>
      <c r="AD59" s="220"/>
      <c r="AE59" s="221"/>
    </row>
    <row r="60" spans="1:31" s="6" customFormat="1" ht="12.75">
      <c r="A60" s="252" t="s">
        <v>36</v>
      </c>
      <c r="B60" s="253"/>
      <c r="C60" s="25">
        <f aca="true" t="shared" si="12" ref="C60:N60">SUMPRODUCT(--(C28:C57="x"),--($T28:$T57="K(5)"))</f>
        <v>1</v>
      </c>
      <c r="D60" s="26">
        <f t="shared" si="12"/>
        <v>1</v>
      </c>
      <c r="E60" s="26">
        <f t="shared" si="12"/>
        <v>1</v>
      </c>
      <c r="F60" s="26">
        <f t="shared" si="12"/>
        <v>3</v>
      </c>
      <c r="G60" s="26">
        <f t="shared" si="12"/>
        <v>2</v>
      </c>
      <c r="H60" s="26">
        <f t="shared" si="12"/>
        <v>2</v>
      </c>
      <c r="I60" s="26">
        <f t="shared" si="12"/>
        <v>3</v>
      </c>
      <c r="J60" s="26">
        <f t="shared" si="12"/>
        <v>0</v>
      </c>
      <c r="K60" s="26">
        <f t="shared" si="12"/>
        <v>0</v>
      </c>
      <c r="L60" s="26">
        <f t="shared" si="12"/>
        <v>0</v>
      </c>
      <c r="M60" s="86">
        <f t="shared" si="12"/>
        <v>0</v>
      </c>
      <c r="N60" s="87">
        <f t="shared" si="12"/>
        <v>0</v>
      </c>
      <c r="O60" s="241">
        <f>SUM(C60:N60)</f>
        <v>13</v>
      </c>
      <c r="P60" s="242"/>
      <c r="Q60" s="242"/>
      <c r="R60" s="242"/>
      <c r="S60" s="242"/>
      <c r="T60" s="243"/>
      <c r="U60" s="219"/>
      <c r="V60" s="220"/>
      <c r="W60" s="220"/>
      <c r="X60" s="220"/>
      <c r="Y60" s="220"/>
      <c r="Z60" s="220"/>
      <c r="AA60" s="220"/>
      <c r="AB60" s="220"/>
      <c r="AC60" s="220"/>
      <c r="AD60" s="220"/>
      <c r="AE60" s="221"/>
    </row>
    <row r="61" spans="1:31" s="6" customFormat="1" ht="12.75">
      <c r="A61" s="239" t="s">
        <v>443</v>
      </c>
      <c r="B61" s="240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5"/>
    </row>
    <row r="62" spans="1:31" s="6" customFormat="1" ht="12.75">
      <c r="A62" s="106" t="s">
        <v>444</v>
      </c>
      <c r="B62" s="106" t="s">
        <v>445</v>
      </c>
      <c r="C62" s="20"/>
      <c r="D62" s="12"/>
      <c r="E62" s="12"/>
      <c r="F62" s="12"/>
      <c r="G62" s="14"/>
      <c r="H62" s="12" t="s">
        <v>32</v>
      </c>
      <c r="I62" s="14"/>
      <c r="J62" s="14"/>
      <c r="K62" s="14"/>
      <c r="L62" s="14"/>
      <c r="M62" s="80"/>
      <c r="N62" s="81"/>
      <c r="O62" s="21">
        <v>1</v>
      </c>
      <c r="P62" s="176"/>
      <c r="Q62" s="14"/>
      <c r="R62" s="22"/>
      <c r="S62" s="21">
        <v>1</v>
      </c>
      <c r="T62" s="57" t="s">
        <v>75</v>
      </c>
      <c r="U62" s="61"/>
      <c r="V62" s="113"/>
      <c r="W62" s="134"/>
      <c r="X62" s="61"/>
      <c r="Y62" s="113"/>
      <c r="Z62" s="134"/>
      <c r="AA62" s="61"/>
      <c r="AB62" s="45"/>
      <c r="AC62" s="66"/>
      <c r="AD62" s="160" t="s">
        <v>384</v>
      </c>
      <c r="AE62" s="160" t="s">
        <v>446</v>
      </c>
    </row>
    <row r="63" spans="1:31" s="6" customFormat="1" ht="12.75">
      <c r="A63" s="106" t="s">
        <v>447</v>
      </c>
      <c r="B63" s="106" t="s">
        <v>448</v>
      </c>
      <c r="C63" s="20"/>
      <c r="D63" s="12"/>
      <c r="E63" s="12"/>
      <c r="F63" s="12"/>
      <c r="G63" s="12"/>
      <c r="H63" s="12" t="s">
        <v>32</v>
      </c>
      <c r="I63" s="14"/>
      <c r="J63" s="14"/>
      <c r="K63" s="14"/>
      <c r="L63" s="14"/>
      <c r="M63" s="80"/>
      <c r="N63" s="81"/>
      <c r="O63" s="180"/>
      <c r="P63" s="176">
        <v>3</v>
      </c>
      <c r="Q63" s="14"/>
      <c r="R63" s="22"/>
      <c r="S63" s="180">
        <v>3</v>
      </c>
      <c r="T63" s="57" t="s">
        <v>324</v>
      </c>
      <c r="U63" s="61"/>
      <c r="V63" s="113"/>
      <c r="W63" s="134"/>
      <c r="X63" s="61"/>
      <c r="Y63" s="113"/>
      <c r="Z63" s="134"/>
      <c r="AA63" s="61"/>
      <c r="AB63" s="45"/>
      <c r="AC63" s="66"/>
      <c r="AD63" s="160" t="s">
        <v>384</v>
      </c>
      <c r="AE63" s="160" t="s">
        <v>449</v>
      </c>
    </row>
    <row r="64" spans="1:31" s="6" customFormat="1" ht="12.75">
      <c r="A64" s="106" t="s">
        <v>450</v>
      </c>
      <c r="B64" s="106" t="s">
        <v>451</v>
      </c>
      <c r="C64" s="20"/>
      <c r="D64" s="12"/>
      <c r="E64" s="12"/>
      <c r="F64" s="12"/>
      <c r="G64" s="12"/>
      <c r="H64" s="12"/>
      <c r="I64" s="14" t="s">
        <v>32</v>
      </c>
      <c r="J64" s="14"/>
      <c r="K64" s="14"/>
      <c r="L64" s="14"/>
      <c r="M64" s="80"/>
      <c r="N64" s="81"/>
      <c r="O64" s="21">
        <v>1</v>
      </c>
      <c r="P64" s="176"/>
      <c r="Q64" s="14"/>
      <c r="R64" s="22"/>
      <c r="S64" s="21">
        <v>1</v>
      </c>
      <c r="T64" s="57" t="s">
        <v>75</v>
      </c>
      <c r="U64" s="20" t="s">
        <v>33</v>
      </c>
      <c r="V64" s="108" t="str">
        <f>A62</f>
        <v>pa5t1001</v>
      </c>
      <c r="W64" s="109" t="str">
        <f>B62</f>
        <v>A természetismeret-környezettan tanítás módszertana 1 ea. (természetismeret)</v>
      </c>
      <c r="X64" s="61"/>
      <c r="Y64" s="113"/>
      <c r="Z64" s="134"/>
      <c r="AA64" s="61"/>
      <c r="AB64" s="45"/>
      <c r="AC64" s="66"/>
      <c r="AD64" s="160" t="s">
        <v>384</v>
      </c>
      <c r="AE64" s="160" t="s">
        <v>452</v>
      </c>
    </row>
    <row r="65" spans="1:31" s="6" customFormat="1" ht="12.75">
      <c r="A65" s="106" t="s">
        <v>453</v>
      </c>
      <c r="B65" s="106" t="s">
        <v>454</v>
      </c>
      <c r="C65" s="20"/>
      <c r="D65" s="12"/>
      <c r="E65" s="12"/>
      <c r="F65" s="12"/>
      <c r="G65" s="12"/>
      <c r="H65" s="12"/>
      <c r="I65" s="14" t="s">
        <v>32</v>
      </c>
      <c r="J65" s="14"/>
      <c r="K65" s="14"/>
      <c r="L65" s="14"/>
      <c r="M65" s="80"/>
      <c r="N65" s="81"/>
      <c r="O65" s="180"/>
      <c r="P65" s="176">
        <v>3</v>
      </c>
      <c r="Q65" s="14"/>
      <c r="R65" s="22"/>
      <c r="S65" s="180">
        <v>3</v>
      </c>
      <c r="T65" s="57" t="s">
        <v>324</v>
      </c>
      <c r="U65" s="20" t="s">
        <v>33</v>
      </c>
      <c r="V65" s="108" t="str">
        <f>A62</f>
        <v>pa5t1001</v>
      </c>
      <c r="W65" s="109" t="str">
        <f>B62</f>
        <v>A természetismeret-környezettan tanítás módszertana 1 ea. (természetismeret)</v>
      </c>
      <c r="X65" s="61"/>
      <c r="Y65" s="113"/>
      <c r="Z65" s="134"/>
      <c r="AA65" s="61"/>
      <c r="AB65" s="45"/>
      <c r="AC65" s="66"/>
      <c r="AD65" s="160" t="s">
        <v>384</v>
      </c>
      <c r="AE65" s="134" t="s">
        <v>455</v>
      </c>
    </row>
    <row r="66" spans="1:31" s="6" customFormat="1" ht="12.75">
      <c r="A66" s="233" t="s">
        <v>34</v>
      </c>
      <c r="B66" s="234"/>
      <c r="C66" s="28">
        <f aca="true" t="shared" si="13" ref="C66:N66">SUMIF(C62:C65,"=x",$O62:$O65)+SUMIF(C62:C65,"=x",$P62:$P65)+SUMIF(C62:C65,"=x",$Q62:$Q65)</f>
        <v>0</v>
      </c>
      <c r="D66" s="29">
        <f t="shared" si="13"/>
        <v>0</v>
      </c>
      <c r="E66" s="29">
        <f t="shared" si="13"/>
        <v>0</v>
      </c>
      <c r="F66" s="29">
        <f t="shared" si="13"/>
        <v>0</v>
      </c>
      <c r="G66" s="29">
        <f t="shared" si="13"/>
        <v>0</v>
      </c>
      <c r="H66" s="29">
        <f t="shared" si="13"/>
        <v>4</v>
      </c>
      <c r="I66" s="29">
        <f t="shared" si="13"/>
        <v>4</v>
      </c>
      <c r="J66" s="29">
        <f t="shared" si="13"/>
        <v>0</v>
      </c>
      <c r="K66" s="29">
        <f t="shared" si="13"/>
        <v>0</v>
      </c>
      <c r="L66" s="29">
        <f t="shared" si="13"/>
        <v>0</v>
      </c>
      <c r="M66" s="82">
        <f t="shared" si="13"/>
        <v>0</v>
      </c>
      <c r="N66" s="83">
        <f t="shared" si="13"/>
        <v>0</v>
      </c>
      <c r="O66" s="235">
        <f>SUM(C66:N66)</f>
        <v>8</v>
      </c>
      <c r="P66" s="236"/>
      <c r="Q66" s="236"/>
      <c r="R66" s="236"/>
      <c r="S66" s="236"/>
      <c r="T66" s="237"/>
      <c r="U66" s="216"/>
      <c r="V66" s="217"/>
      <c r="W66" s="217"/>
      <c r="X66" s="217"/>
      <c r="Y66" s="217"/>
      <c r="Z66" s="217"/>
      <c r="AA66" s="217"/>
      <c r="AB66" s="217"/>
      <c r="AC66" s="217"/>
      <c r="AD66" s="217"/>
      <c r="AE66" s="218"/>
    </row>
    <row r="67" spans="1:31" s="6" customFormat="1" ht="12.75">
      <c r="A67" s="247" t="s">
        <v>35</v>
      </c>
      <c r="B67" s="248"/>
      <c r="C67" s="31">
        <f aca="true" t="shared" si="14" ref="C67:N67">SUMIF(C62:C65,"=x",$S62:$S65)</f>
        <v>0</v>
      </c>
      <c r="D67" s="32">
        <f t="shared" si="14"/>
        <v>0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4</v>
      </c>
      <c r="I67" s="32">
        <f t="shared" si="14"/>
        <v>4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84">
        <f t="shared" si="14"/>
        <v>0</v>
      </c>
      <c r="N67" s="85">
        <f t="shared" si="14"/>
        <v>0</v>
      </c>
      <c r="O67" s="244">
        <f>SUM(C67:N67)</f>
        <v>8</v>
      </c>
      <c r="P67" s="245"/>
      <c r="Q67" s="245"/>
      <c r="R67" s="245"/>
      <c r="S67" s="245"/>
      <c r="T67" s="246"/>
      <c r="U67" s="219"/>
      <c r="V67" s="220"/>
      <c r="W67" s="220"/>
      <c r="X67" s="220"/>
      <c r="Y67" s="220"/>
      <c r="Z67" s="220"/>
      <c r="AA67" s="220"/>
      <c r="AB67" s="220"/>
      <c r="AC67" s="220"/>
      <c r="AD67" s="220"/>
      <c r="AE67" s="221"/>
    </row>
    <row r="68" spans="1:31" s="6" customFormat="1" ht="12.75">
      <c r="A68" s="252" t="s">
        <v>36</v>
      </c>
      <c r="B68" s="253"/>
      <c r="C68" s="25">
        <f aca="true" t="shared" si="15" ref="C68:N68">SUMPRODUCT(--(C62:C65="x"),--($T62:$T65="K(5)"))</f>
        <v>0</v>
      </c>
      <c r="D68" s="26">
        <f t="shared" si="15"/>
        <v>0</v>
      </c>
      <c r="E68" s="26">
        <f t="shared" si="15"/>
        <v>0</v>
      </c>
      <c r="F68" s="26">
        <f t="shared" si="15"/>
        <v>0</v>
      </c>
      <c r="G68" s="26">
        <f t="shared" si="15"/>
        <v>0</v>
      </c>
      <c r="H68" s="26">
        <f t="shared" si="15"/>
        <v>1</v>
      </c>
      <c r="I68" s="26">
        <f t="shared" si="15"/>
        <v>1</v>
      </c>
      <c r="J68" s="26">
        <f t="shared" si="15"/>
        <v>0</v>
      </c>
      <c r="K68" s="26">
        <f t="shared" si="15"/>
        <v>0</v>
      </c>
      <c r="L68" s="26">
        <f t="shared" si="15"/>
        <v>0</v>
      </c>
      <c r="M68" s="86">
        <f t="shared" si="15"/>
        <v>0</v>
      </c>
      <c r="N68" s="87">
        <f t="shared" si="15"/>
        <v>0</v>
      </c>
      <c r="O68" s="241">
        <f>SUM(C68:N68)</f>
        <v>2</v>
      </c>
      <c r="P68" s="242"/>
      <c r="Q68" s="242"/>
      <c r="R68" s="242"/>
      <c r="S68" s="242"/>
      <c r="T68" s="243"/>
      <c r="U68" s="219"/>
      <c r="V68" s="220"/>
      <c r="W68" s="220"/>
      <c r="X68" s="220"/>
      <c r="Y68" s="220"/>
      <c r="Z68" s="220"/>
      <c r="AA68" s="220"/>
      <c r="AB68" s="220"/>
      <c r="AC68" s="220"/>
      <c r="AD68" s="220"/>
      <c r="AE68" s="221"/>
    </row>
    <row r="69" spans="1:31" s="6" customFormat="1" ht="12.75">
      <c r="A69" s="239" t="s">
        <v>38</v>
      </c>
      <c r="B69" s="240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5"/>
    </row>
    <row r="70" spans="1:31" s="6" customFormat="1" ht="12.75">
      <c r="A70" s="113" t="s">
        <v>456</v>
      </c>
      <c r="B70" s="18" t="s">
        <v>457</v>
      </c>
      <c r="C70" s="21"/>
      <c r="D70" s="14"/>
      <c r="E70" s="14"/>
      <c r="F70" s="14"/>
      <c r="G70" s="14"/>
      <c r="H70" s="14"/>
      <c r="I70" s="12"/>
      <c r="J70" s="12" t="s">
        <v>32</v>
      </c>
      <c r="K70" s="102" t="s">
        <v>52</v>
      </c>
      <c r="L70" s="12"/>
      <c r="M70" s="80"/>
      <c r="N70" s="81"/>
      <c r="O70" s="21"/>
      <c r="P70" s="14"/>
      <c r="Q70" s="14"/>
      <c r="R70" s="22"/>
      <c r="S70" s="21">
        <v>2</v>
      </c>
      <c r="T70" s="57" t="s">
        <v>75</v>
      </c>
      <c r="U70" s="67"/>
      <c r="V70" s="43"/>
      <c r="W70" s="63"/>
      <c r="X70" s="62"/>
      <c r="Y70" s="43"/>
      <c r="Z70" s="63"/>
      <c r="AA70" s="62"/>
      <c r="AB70" s="43"/>
      <c r="AC70" s="63"/>
      <c r="AD70" s="160" t="s">
        <v>375</v>
      </c>
      <c r="AE70" s="137" t="s">
        <v>458</v>
      </c>
    </row>
    <row r="71" spans="1:31" s="6" customFormat="1" ht="12.75">
      <c r="A71" s="233" t="s">
        <v>34</v>
      </c>
      <c r="B71" s="234"/>
      <c r="C71" s="189">
        <f aca="true" t="shared" si="16" ref="C71:K71">SUMIF(C70:C70,"=x",$O70:$O70)+SUMIF(C70:C70,"=x",$P70:$P70)+SUMIF(C70:C70,"=x",$Q70:$Q70)</f>
        <v>0</v>
      </c>
      <c r="D71" s="153">
        <f t="shared" si="16"/>
        <v>0</v>
      </c>
      <c r="E71" s="153">
        <f t="shared" si="16"/>
        <v>0</v>
      </c>
      <c r="F71" s="153">
        <f t="shared" si="16"/>
        <v>0</v>
      </c>
      <c r="G71" s="153">
        <f t="shared" si="16"/>
        <v>0</v>
      </c>
      <c r="H71" s="153">
        <f t="shared" si="16"/>
        <v>0</v>
      </c>
      <c r="I71" s="29">
        <f t="shared" si="16"/>
        <v>0</v>
      </c>
      <c r="J71" s="29">
        <f t="shared" si="16"/>
        <v>0</v>
      </c>
      <c r="K71" s="29">
        <f t="shared" si="16"/>
        <v>0</v>
      </c>
      <c r="L71" s="29"/>
      <c r="M71" s="82">
        <f>SUMIF(M70:M70,"=x",$O70:$O70)+SUMIF(M70:M70,"=x",$P70:$P70)+SUMIF(M70:M70,"=x",$Q70:$Q70)</f>
        <v>0</v>
      </c>
      <c r="N71" s="83">
        <f>SUMIF(N70:N70,"=x",$O70:$O70)+SUMIF(N70:N70,"=x",$P70:$P70)+SUMIF(N70:N70,"=x",$Q70:$Q70)</f>
        <v>0</v>
      </c>
      <c r="O71" s="235">
        <f>SUM(C71:N71)</f>
        <v>0</v>
      </c>
      <c r="P71" s="236"/>
      <c r="Q71" s="236"/>
      <c r="R71" s="236"/>
      <c r="S71" s="236"/>
      <c r="T71" s="237"/>
      <c r="U71" s="216"/>
      <c r="V71" s="217"/>
      <c r="W71" s="217"/>
      <c r="X71" s="217"/>
      <c r="Y71" s="217"/>
      <c r="Z71" s="217"/>
      <c r="AA71" s="217"/>
      <c r="AB71" s="217"/>
      <c r="AC71" s="217"/>
      <c r="AD71" s="217"/>
      <c r="AE71" s="218"/>
    </row>
    <row r="72" spans="1:31" s="6" customFormat="1" ht="12.75">
      <c r="A72" s="247" t="s">
        <v>35</v>
      </c>
      <c r="B72" s="248"/>
      <c r="C72" s="190">
        <f aca="true" t="shared" si="17" ref="C72:K72">SUMIF(C70:C70,"=x",$S70:$S70)</f>
        <v>0</v>
      </c>
      <c r="D72" s="191">
        <f t="shared" si="17"/>
        <v>0</v>
      </c>
      <c r="E72" s="191">
        <f t="shared" si="17"/>
        <v>0</v>
      </c>
      <c r="F72" s="191">
        <f t="shared" si="17"/>
        <v>0</v>
      </c>
      <c r="G72" s="191">
        <f t="shared" si="17"/>
        <v>0</v>
      </c>
      <c r="H72" s="191">
        <f t="shared" si="17"/>
        <v>0</v>
      </c>
      <c r="I72" s="32">
        <f t="shared" si="17"/>
        <v>0</v>
      </c>
      <c r="J72" s="32">
        <f t="shared" si="17"/>
        <v>2</v>
      </c>
      <c r="K72" s="32">
        <f t="shared" si="17"/>
        <v>0</v>
      </c>
      <c r="L72" s="32"/>
      <c r="M72" s="84">
        <f>SUMIF(M70:M70,"=x",$S70:$S70)</f>
        <v>0</v>
      </c>
      <c r="N72" s="85">
        <f>SUMIF(N70:N70,"=x",$S70:$S70)</f>
        <v>0</v>
      </c>
      <c r="O72" s="244">
        <f>SUM(C72:N72)</f>
        <v>2</v>
      </c>
      <c r="P72" s="245"/>
      <c r="Q72" s="245"/>
      <c r="R72" s="245"/>
      <c r="S72" s="245"/>
      <c r="T72" s="246"/>
      <c r="U72" s="219"/>
      <c r="V72" s="220"/>
      <c r="W72" s="220"/>
      <c r="X72" s="220"/>
      <c r="Y72" s="220"/>
      <c r="Z72" s="220"/>
      <c r="AA72" s="220"/>
      <c r="AB72" s="220"/>
      <c r="AC72" s="220"/>
      <c r="AD72" s="220"/>
      <c r="AE72" s="221"/>
    </row>
    <row r="73" spans="1:31" s="6" customFormat="1" ht="12.75">
      <c r="A73" s="252" t="s">
        <v>36</v>
      </c>
      <c r="B73" s="253"/>
      <c r="C73" s="192">
        <f aca="true" t="shared" si="18" ref="C73:K73">SUMPRODUCT(--(C70:C70="x"),--($T70:$T70="K"))</f>
        <v>0</v>
      </c>
      <c r="D73" s="193">
        <f t="shared" si="18"/>
        <v>0</v>
      </c>
      <c r="E73" s="193">
        <f t="shared" si="18"/>
        <v>0</v>
      </c>
      <c r="F73" s="193">
        <f t="shared" si="18"/>
        <v>0</v>
      </c>
      <c r="G73" s="193">
        <f t="shared" si="18"/>
        <v>0</v>
      </c>
      <c r="H73" s="193">
        <f t="shared" si="18"/>
        <v>0</v>
      </c>
      <c r="I73" s="26">
        <f t="shared" si="18"/>
        <v>0</v>
      </c>
      <c r="J73" s="26">
        <f t="shared" si="18"/>
        <v>0</v>
      </c>
      <c r="K73" s="26">
        <f t="shared" si="18"/>
        <v>0</v>
      </c>
      <c r="L73" s="26"/>
      <c r="M73" s="86">
        <f>SUMPRODUCT(--(M70:M70="x"),--($T70:$T70="K"))</f>
        <v>0</v>
      </c>
      <c r="N73" s="87">
        <f>SUMPRODUCT(--(N70:N70="x"),--($T70:$T70="K"))</f>
        <v>0</v>
      </c>
      <c r="O73" s="241">
        <f>SUM(C73:N73)</f>
        <v>0</v>
      </c>
      <c r="P73" s="242"/>
      <c r="Q73" s="242"/>
      <c r="R73" s="242"/>
      <c r="S73" s="242"/>
      <c r="T73" s="243"/>
      <c r="U73" s="219"/>
      <c r="V73" s="220"/>
      <c r="W73" s="220"/>
      <c r="X73" s="220"/>
      <c r="Y73" s="220"/>
      <c r="Z73" s="220"/>
      <c r="AA73" s="220"/>
      <c r="AB73" s="220"/>
      <c r="AC73" s="220"/>
      <c r="AD73" s="220"/>
      <c r="AE73" s="221"/>
    </row>
    <row r="74" spans="1:31" s="6" customFormat="1" ht="12.75">
      <c r="A74" s="239" t="s">
        <v>39</v>
      </c>
      <c r="B74" s="240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5"/>
    </row>
    <row r="75" spans="1:31" s="6" customFormat="1" ht="12.75">
      <c r="A75" s="106" t="s">
        <v>459</v>
      </c>
      <c r="B75" s="18" t="s">
        <v>460</v>
      </c>
      <c r="C75" s="21"/>
      <c r="D75" s="14"/>
      <c r="E75" s="14"/>
      <c r="F75" s="14"/>
      <c r="G75" s="14"/>
      <c r="H75" s="14"/>
      <c r="I75" s="12" t="s">
        <v>52</v>
      </c>
      <c r="J75" s="12" t="s">
        <v>32</v>
      </c>
      <c r="K75" s="102" t="s">
        <v>52</v>
      </c>
      <c r="L75" s="12"/>
      <c r="M75" s="80"/>
      <c r="N75" s="81"/>
      <c r="O75" s="21"/>
      <c r="P75" s="14">
        <v>2</v>
      </c>
      <c r="Q75" s="14"/>
      <c r="R75" s="22"/>
      <c r="S75" s="21">
        <v>2</v>
      </c>
      <c r="T75" s="57" t="s">
        <v>324</v>
      </c>
      <c r="U75" s="20"/>
      <c r="V75" s="108"/>
      <c r="W75" s="109"/>
      <c r="X75" s="21"/>
      <c r="Y75" s="14"/>
      <c r="Z75" s="57"/>
      <c r="AA75" s="61"/>
      <c r="AB75" s="45"/>
      <c r="AC75" s="68"/>
      <c r="AD75" s="160" t="s">
        <v>384</v>
      </c>
      <c r="AE75" s="68" t="s">
        <v>461</v>
      </c>
    </row>
    <row r="76" spans="1:31" s="6" customFormat="1" ht="12.75">
      <c r="A76" s="106" t="s">
        <v>462</v>
      </c>
      <c r="B76" s="18" t="s">
        <v>463</v>
      </c>
      <c r="C76" s="21"/>
      <c r="D76" s="14"/>
      <c r="E76" s="14"/>
      <c r="F76" s="14"/>
      <c r="G76" s="14"/>
      <c r="H76" s="14"/>
      <c r="I76" s="12"/>
      <c r="J76" s="12"/>
      <c r="K76" s="12" t="s">
        <v>32</v>
      </c>
      <c r="L76" s="102" t="s">
        <v>52</v>
      </c>
      <c r="M76" s="80"/>
      <c r="N76" s="81"/>
      <c r="O76" s="21"/>
      <c r="P76" s="14">
        <v>1</v>
      </c>
      <c r="Q76" s="14"/>
      <c r="R76" s="22"/>
      <c r="S76" s="21">
        <v>1</v>
      </c>
      <c r="T76" s="57" t="s">
        <v>464</v>
      </c>
      <c r="U76" s="61"/>
      <c r="V76" s="45"/>
      <c r="W76" s="68"/>
      <c r="X76" s="61"/>
      <c r="Y76" s="45"/>
      <c r="Z76" s="68"/>
      <c r="AA76" s="61"/>
      <c r="AB76" s="45"/>
      <c r="AC76" s="68"/>
      <c r="AD76" s="160" t="s">
        <v>384</v>
      </c>
      <c r="AE76" s="68" t="s">
        <v>308</v>
      </c>
    </row>
    <row r="77" spans="1:31" s="6" customFormat="1" ht="12.75">
      <c r="A77" s="106" t="s">
        <v>465</v>
      </c>
      <c r="B77" s="18" t="s">
        <v>466</v>
      </c>
      <c r="C77" s="21"/>
      <c r="D77" s="14"/>
      <c r="E77" s="14"/>
      <c r="F77" s="14"/>
      <c r="G77" s="14"/>
      <c r="H77" s="14"/>
      <c r="I77" s="12"/>
      <c r="J77" s="12"/>
      <c r="K77" s="12"/>
      <c r="L77" s="12" t="s">
        <v>32</v>
      </c>
      <c r="M77" s="105" t="s">
        <v>52</v>
      </c>
      <c r="N77" s="81"/>
      <c r="O77" s="21"/>
      <c r="P77" s="14">
        <v>1</v>
      </c>
      <c r="Q77" s="14"/>
      <c r="R77" s="22"/>
      <c r="S77" s="21">
        <v>1</v>
      </c>
      <c r="T77" s="57" t="s">
        <v>464</v>
      </c>
      <c r="U77" s="20"/>
      <c r="V77" s="12"/>
      <c r="W77" s="68"/>
      <c r="X77" s="61"/>
      <c r="Y77" s="45"/>
      <c r="Z77" s="68"/>
      <c r="AA77" s="61"/>
      <c r="AB77" s="45"/>
      <c r="AC77" s="68"/>
      <c r="AD77" s="160" t="s">
        <v>384</v>
      </c>
      <c r="AE77" s="68" t="s">
        <v>309</v>
      </c>
    </row>
    <row r="78" spans="1:31" s="6" customFormat="1" ht="12.75">
      <c r="A78" s="233" t="s">
        <v>34</v>
      </c>
      <c r="B78" s="234"/>
      <c r="C78" s="189">
        <f aca="true" t="shared" si="19" ref="C78:N78">SUMIF(C75:C77,"=x",$O75:$O77)+SUMIF(C75:C77,"=x",$P75:$P77)+SUMIF(C75:C77,"=x",$Q75:$Q77)</f>
        <v>0</v>
      </c>
      <c r="D78" s="153">
        <f t="shared" si="19"/>
        <v>0</v>
      </c>
      <c r="E78" s="153">
        <f t="shared" si="19"/>
        <v>0</v>
      </c>
      <c r="F78" s="153">
        <f t="shared" si="19"/>
        <v>0</v>
      </c>
      <c r="G78" s="153">
        <f t="shared" si="19"/>
        <v>0</v>
      </c>
      <c r="H78" s="153">
        <f t="shared" si="19"/>
        <v>0</v>
      </c>
      <c r="I78" s="29">
        <f t="shared" si="19"/>
        <v>0</v>
      </c>
      <c r="J78" s="29">
        <f t="shared" si="19"/>
        <v>2</v>
      </c>
      <c r="K78" s="29">
        <f t="shared" si="19"/>
        <v>1</v>
      </c>
      <c r="L78" s="29">
        <f t="shared" si="19"/>
        <v>1</v>
      </c>
      <c r="M78" s="82">
        <f t="shared" si="19"/>
        <v>0</v>
      </c>
      <c r="N78" s="83">
        <f t="shared" si="19"/>
        <v>0</v>
      </c>
      <c r="O78" s="235">
        <f>SUM(C78:N78)</f>
        <v>4</v>
      </c>
      <c r="P78" s="236"/>
      <c r="Q78" s="236"/>
      <c r="R78" s="236"/>
      <c r="S78" s="236"/>
      <c r="T78" s="237"/>
      <c r="U78" s="216"/>
      <c r="V78" s="217"/>
      <c r="W78" s="217"/>
      <c r="X78" s="217"/>
      <c r="Y78" s="217"/>
      <c r="Z78" s="217"/>
      <c r="AA78" s="217"/>
      <c r="AB78" s="217"/>
      <c r="AC78" s="217"/>
      <c r="AD78" s="217"/>
      <c r="AE78" s="218"/>
    </row>
    <row r="79" spans="1:31" s="6" customFormat="1" ht="12.75">
      <c r="A79" s="247" t="s">
        <v>35</v>
      </c>
      <c r="B79" s="248"/>
      <c r="C79" s="190">
        <f aca="true" t="shared" si="20" ref="C79:N79">SUMIF(C75:C77,"=x",$S75:$S77)</f>
        <v>0</v>
      </c>
      <c r="D79" s="191">
        <f t="shared" si="20"/>
        <v>0</v>
      </c>
      <c r="E79" s="191">
        <f t="shared" si="20"/>
        <v>0</v>
      </c>
      <c r="F79" s="191">
        <f t="shared" si="20"/>
        <v>0</v>
      </c>
      <c r="G79" s="191">
        <f t="shared" si="20"/>
        <v>0</v>
      </c>
      <c r="H79" s="191">
        <f t="shared" si="20"/>
        <v>0</v>
      </c>
      <c r="I79" s="32">
        <f t="shared" si="20"/>
        <v>0</v>
      </c>
      <c r="J79" s="32">
        <f t="shared" si="20"/>
        <v>2</v>
      </c>
      <c r="K79" s="32">
        <f t="shared" si="20"/>
        <v>1</v>
      </c>
      <c r="L79" s="32">
        <f t="shared" si="20"/>
        <v>1</v>
      </c>
      <c r="M79" s="84">
        <f t="shared" si="20"/>
        <v>0</v>
      </c>
      <c r="N79" s="85">
        <f t="shared" si="20"/>
        <v>0</v>
      </c>
      <c r="O79" s="244">
        <f>SUM(C79:N79)</f>
        <v>4</v>
      </c>
      <c r="P79" s="245"/>
      <c r="Q79" s="245"/>
      <c r="R79" s="245"/>
      <c r="S79" s="245"/>
      <c r="T79" s="246"/>
      <c r="U79" s="219"/>
      <c r="V79" s="220"/>
      <c r="W79" s="220"/>
      <c r="X79" s="220"/>
      <c r="Y79" s="220"/>
      <c r="Z79" s="220"/>
      <c r="AA79" s="220"/>
      <c r="AB79" s="220"/>
      <c r="AC79" s="220"/>
      <c r="AD79" s="220"/>
      <c r="AE79" s="221"/>
    </row>
    <row r="80" spans="1:31" s="6" customFormat="1" ht="12.75">
      <c r="A80" s="252" t="s">
        <v>36</v>
      </c>
      <c r="B80" s="253"/>
      <c r="C80" s="192">
        <f>SUMPRODUCT(--(C75:C77="x"),--($T75:$T77="K"))</f>
        <v>0</v>
      </c>
      <c r="D80" s="193">
        <f aca="true" t="shared" si="21" ref="D80:N80">SUMPRODUCT(--(D75:D77="x"),--($T75:$T77="K"))</f>
        <v>0</v>
      </c>
      <c r="E80" s="193">
        <f t="shared" si="21"/>
        <v>0</v>
      </c>
      <c r="F80" s="193">
        <f t="shared" si="21"/>
        <v>0</v>
      </c>
      <c r="G80" s="193">
        <f t="shared" si="21"/>
        <v>0</v>
      </c>
      <c r="H80" s="193">
        <f t="shared" si="21"/>
        <v>0</v>
      </c>
      <c r="I80" s="26">
        <f t="shared" si="21"/>
        <v>0</v>
      </c>
      <c r="J80" s="26">
        <f t="shared" si="21"/>
        <v>0</v>
      </c>
      <c r="K80" s="26">
        <f t="shared" si="21"/>
        <v>0</v>
      </c>
      <c r="L80" s="26">
        <f t="shared" si="21"/>
        <v>0</v>
      </c>
      <c r="M80" s="86">
        <f t="shared" si="21"/>
        <v>0</v>
      </c>
      <c r="N80" s="87">
        <f t="shared" si="21"/>
        <v>0</v>
      </c>
      <c r="O80" s="241">
        <f>SUM(C80:N80)</f>
        <v>0</v>
      </c>
      <c r="P80" s="242"/>
      <c r="Q80" s="242"/>
      <c r="R80" s="242"/>
      <c r="S80" s="242"/>
      <c r="T80" s="243"/>
      <c r="U80" s="219"/>
      <c r="V80" s="220"/>
      <c r="W80" s="220"/>
      <c r="X80" s="220"/>
      <c r="Y80" s="220"/>
      <c r="Z80" s="220"/>
      <c r="AA80" s="220"/>
      <c r="AB80" s="220"/>
      <c r="AC80" s="220"/>
      <c r="AD80" s="220"/>
      <c r="AE80" s="221"/>
    </row>
    <row r="81" spans="1:31" s="6" customFormat="1" ht="12.75">
      <c r="A81" s="239" t="s">
        <v>9</v>
      </c>
      <c r="B81" s="240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5"/>
    </row>
    <row r="82" spans="1:31" s="6" customFormat="1" ht="12.75">
      <c r="A82" s="233" t="s">
        <v>34</v>
      </c>
      <c r="B82" s="234"/>
      <c r="C82" s="28">
        <f aca="true" t="shared" si="22" ref="C82:N84">SUMIF($A3:$A81,$A82,C3:C81)</f>
        <v>15</v>
      </c>
      <c r="D82" s="29">
        <f t="shared" si="22"/>
        <v>12</v>
      </c>
      <c r="E82" s="29">
        <f t="shared" si="22"/>
        <v>11</v>
      </c>
      <c r="F82" s="29">
        <f t="shared" si="22"/>
        <v>10</v>
      </c>
      <c r="G82" s="29">
        <f t="shared" si="22"/>
        <v>12</v>
      </c>
      <c r="H82" s="29">
        <f t="shared" si="22"/>
        <v>10</v>
      </c>
      <c r="I82" s="29">
        <f t="shared" si="22"/>
        <v>9</v>
      </c>
      <c r="J82" s="29">
        <f t="shared" si="22"/>
        <v>3</v>
      </c>
      <c r="K82" s="29">
        <f t="shared" si="22"/>
        <v>1</v>
      </c>
      <c r="L82" s="29">
        <f t="shared" si="22"/>
        <v>1</v>
      </c>
      <c r="M82" s="82">
        <f t="shared" si="22"/>
        <v>0</v>
      </c>
      <c r="N82" s="83">
        <f t="shared" si="22"/>
        <v>0</v>
      </c>
      <c r="O82" s="235">
        <f>SUM(C82:N82)</f>
        <v>84</v>
      </c>
      <c r="P82" s="236"/>
      <c r="Q82" s="236"/>
      <c r="R82" s="236"/>
      <c r="S82" s="236"/>
      <c r="T82" s="237"/>
      <c r="U82" s="219"/>
      <c r="V82" s="220"/>
      <c r="W82" s="220"/>
      <c r="X82" s="220"/>
      <c r="Y82" s="220"/>
      <c r="Z82" s="220"/>
      <c r="AA82" s="220"/>
      <c r="AB82" s="220"/>
      <c r="AC82" s="220"/>
      <c r="AD82" s="220"/>
      <c r="AE82" s="221"/>
    </row>
    <row r="83" spans="1:31" s="6" customFormat="1" ht="12.75">
      <c r="A83" s="247" t="s">
        <v>35</v>
      </c>
      <c r="B83" s="248"/>
      <c r="C83" s="31">
        <f t="shared" si="22"/>
        <v>14</v>
      </c>
      <c r="D83" s="32">
        <f t="shared" si="22"/>
        <v>14</v>
      </c>
      <c r="E83" s="32">
        <f t="shared" si="22"/>
        <v>11</v>
      </c>
      <c r="F83" s="32">
        <f t="shared" si="22"/>
        <v>12</v>
      </c>
      <c r="G83" s="32">
        <f t="shared" si="22"/>
        <v>12</v>
      </c>
      <c r="H83" s="32">
        <f t="shared" si="22"/>
        <v>13</v>
      </c>
      <c r="I83" s="32">
        <f t="shared" si="22"/>
        <v>11</v>
      </c>
      <c r="J83" s="32">
        <f t="shared" si="22"/>
        <v>14</v>
      </c>
      <c r="K83" s="32">
        <f t="shared" si="22"/>
        <v>1</v>
      </c>
      <c r="L83" s="32">
        <f t="shared" si="22"/>
        <v>1</v>
      </c>
      <c r="M83" s="84">
        <f t="shared" si="22"/>
        <v>0</v>
      </c>
      <c r="N83" s="85">
        <f t="shared" si="22"/>
        <v>0</v>
      </c>
      <c r="O83" s="244">
        <f>SUM(C83:N83)</f>
        <v>103</v>
      </c>
      <c r="P83" s="245"/>
      <c r="Q83" s="245"/>
      <c r="R83" s="245"/>
      <c r="S83" s="245"/>
      <c r="T83" s="246"/>
      <c r="U83" s="219"/>
      <c r="V83" s="220"/>
      <c r="W83" s="220"/>
      <c r="X83" s="220"/>
      <c r="Y83" s="220"/>
      <c r="Z83" s="220"/>
      <c r="AA83" s="220"/>
      <c r="AB83" s="220"/>
      <c r="AC83" s="220"/>
      <c r="AD83" s="220"/>
      <c r="AE83" s="221"/>
    </row>
    <row r="84" spans="1:31" s="6" customFormat="1" ht="12.75">
      <c r="A84" s="252" t="s">
        <v>36</v>
      </c>
      <c r="B84" s="253"/>
      <c r="C84" s="25">
        <f t="shared" si="22"/>
        <v>5</v>
      </c>
      <c r="D84" s="26">
        <f t="shared" si="22"/>
        <v>3</v>
      </c>
      <c r="E84" s="26">
        <f t="shared" si="22"/>
        <v>3</v>
      </c>
      <c r="F84" s="26">
        <f t="shared" si="22"/>
        <v>3</v>
      </c>
      <c r="G84" s="26">
        <f t="shared" si="22"/>
        <v>2</v>
      </c>
      <c r="H84" s="26">
        <f t="shared" si="22"/>
        <v>3</v>
      </c>
      <c r="I84" s="26">
        <f t="shared" si="22"/>
        <v>4</v>
      </c>
      <c r="J84" s="26">
        <f t="shared" si="22"/>
        <v>0</v>
      </c>
      <c r="K84" s="26">
        <f t="shared" si="22"/>
        <v>0</v>
      </c>
      <c r="L84" s="26">
        <f t="shared" si="22"/>
        <v>0</v>
      </c>
      <c r="M84" s="86">
        <f t="shared" si="22"/>
        <v>0</v>
      </c>
      <c r="N84" s="86">
        <f t="shared" si="22"/>
        <v>0</v>
      </c>
      <c r="O84" s="241">
        <f>SUM(C84:N84)</f>
        <v>23</v>
      </c>
      <c r="P84" s="242"/>
      <c r="Q84" s="242"/>
      <c r="R84" s="242"/>
      <c r="S84" s="242"/>
      <c r="T84" s="243"/>
      <c r="U84" s="219"/>
      <c r="V84" s="220"/>
      <c r="W84" s="220"/>
      <c r="X84" s="220"/>
      <c r="Y84" s="220"/>
      <c r="Z84" s="220"/>
      <c r="AA84" s="220"/>
      <c r="AB84" s="220"/>
      <c r="AC84" s="220"/>
      <c r="AD84" s="220"/>
      <c r="AE84" s="221"/>
    </row>
    <row r="85" spans="1:31" s="6" customFormat="1" ht="13.5" thickBot="1">
      <c r="A85" s="254" t="s">
        <v>40</v>
      </c>
      <c r="B85" s="255"/>
      <c r="C85" s="77">
        <f>14</f>
        <v>14</v>
      </c>
      <c r="D85" s="78">
        <f>13</f>
        <v>13</v>
      </c>
      <c r="E85" s="78">
        <f>12</f>
        <v>12</v>
      </c>
      <c r="F85" s="78">
        <f>11</f>
        <v>11</v>
      </c>
      <c r="G85" s="78">
        <f>11+2</f>
        <v>13</v>
      </c>
      <c r="H85" s="78">
        <f>10+2</f>
        <v>12</v>
      </c>
      <c r="I85" s="78">
        <f>10+2</f>
        <v>12</v>
      </c>
      <c r="J85" s="78">
        <f>10+4</f>
        <v>14</v>
      </c>
      <c r="K85" s="78">
        <f>0+1</f>
        <v>1</v>
      </c>
      <c r="L85" s="78">
        <f>0+1</f>
        <v>1</v>
      </c>
      <c r="M85" s="88"/>
      <c r="N85" s="89"/>
      <c r="O85" s="256">
        <f>SUM(C85:N85)</f>
        <v>103</v>
      </c>
      <c r="P85" s="257"/>
      <c r="Q85" s="257"/>
      <c r="R85" s="257"/>
      <c r="S85" s="257"/>
      <c r="T85" s="258"/>
      <c r="U85" s="224"/>
      <c r="V85" s="225"/>
      <c r="W85" s="225"/>
      <c r="X85" s="225"/>
      <c r="Y85" s="225"/>
      <c r="Z85" s="225"/>
      <c r="AA85" s="225"/>
      <c r="AB85" s="225"/>
      <c r="AC85" s="225"/>
      <c r="AD85" s="225"/>
      <c r="AE85" s="226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104" t="s">
        <v>54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103" t="s">
        <v>55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104" t="s">
        <v>239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4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10" t="s">
        <v>28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15" t="s">
        <v>51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0" t="s">
        <v>5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49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15" t="s">
        <v>467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5" t="s">
        <v>468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15" t="s">
        <v>50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10" t="s">
        <v>6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16" t="s">
        <v>46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17" t="s">
        <v>47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 customHeight="1">
      <c r="A104" s="15" t="s">
        <v>48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</sheetData>
  <sheetProtection/>
  <mergeCells count="108">
    <mergeCell ref="X4:Z5"/>
    <mergeCell ref="AA4:AC5"/>
    <mergeCell ref="AD4:AD5"/>
    <mergeCell ref="AE4:AE5"/>
    <mergeCell ref="A6:B6"/>
    <mergeCell ref="C6:N6"/>
    <mergeCell ref="O6:T6"/>
    <mergeCell ref="U6:AE6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A10:B10"/>
    <mergeCell ref="O10:T10"/>
    <mergeCell ref="U10:AE10"/>
    <mergeCell ref="A11:B11"/>
    <mergeCell ref="C11:N11"/>
    <mergeCell ref="O11:T11"/>
    <mergeCell ref="U11:AE11"/>
    <mergeCell ref="A8:B8"/>
    <mergeCell ref="O8:T8"/>
    <mergeCell ref="U8:AE8"/>
    <mergeCell ref="A9:B9"/>
    <mergeCell ref="O9:T9"/>
    <mergeCell ref="U9:AE9"/>
    <mergeCell ref="A26:B26"/>
    <mergeCell ref="O26:T26"/>
    <mergeCell ref="U26:AE26"/>
    <mergeCell ref="A27:B27"/>
    <mergeCell ref="C27:N27"/>
    <mergeCell ref="O27:T27"/>
    <mergeCell ref="U27:AE27"/>
    <mergeCell ref="A24:B24"/>
    <mergeCell ref="O24:T24"/>
    <mergeCell ref="U24:AE24"/>
    <mergeCell ref="A25:B25"/>
    <mergeCell ref="O25:T25"/>
    <mergeCell ref="U25:AE25"/>
    <mergeCell ref="A60:B60"/>
    <mergeCell ref="O60:T60"/>
    <mergeCell ref="U60:AE60"/>
    <mergeCell ref="A61:B61"/>
    <mergeCell ref="C61:N61"/>
    <mergeCell ref="O61:T61"/>
    <mergeCell ref="U61:AE61"/>
    <mergeCell ref="A58:B58"/>
    <mergeCell ref="O58:T58"/>
    <mergeCell ref="U58:AE58"/>
    <mergeCell ref="A59:B59"/>
    <mergeCell ref="O59:T59"/>
    <mergeCell ref="U59:AE59"/>
    <mergeCell ref="A68:B68"/>
    <mergeCell ref="O68:T68"/>
    <mergeCell ref="U68:AE68"/>
    <mergeCell ref="A69:B69"/>
    <mergeCell ref="C69:N69"/>
    <mergeCell ref="O69:T69"/>
    <mergeCell ref="U69:AE69"/>
    <mergeCell ref="A66:B66"/>
    <mergeCell ref="O66:T66"/>
    <mergeCell ref="U66:AE66"/>
    <mergeCell ref="A67:B67"/>
    <mergeCell ref="O67:T67"/>
    <mergeCell ref="U67:AE67"/>
    <mergeCell ref="A73:B73"/>
    <mergeCell ref="O73:T73"/>
    <mergeCell ref="U73:AE73"/>
    <mergeCell ref="A74:B74"/>
    <mergeCell ref="C74:N74"/>
    <mergeCell ref="O74:T74"/>
    <mergeCell ref="U74:AE74"/>
    <mergeCell ref="A71:B71"/>
    <mergeCell ref="O71:T71"/>
    <mergeCell ref="U71:AE71"/>
    <mergeCell ref="A72:B72"/>
    <mergeCell ref="O72:T72"/>
    <mergeCell ref="U72:AE72"/>
    <mergeCell ref="A80:B80"/>
    <mergeCell ref="O80:T80"/>
    <mergeCell ref="U80:AE80"/>
    <mergeCell ref="A81:B81"/>
    <mergeCell ref="C81:N81"/>
    <mergeCell ref="O81:T81"/>
    <mergeCell ref="U81:AE81"/>
    <mergeCell ref="A78:B78"/>
    <mergeCell ref="O78:T78"/>
    <mergeCell ref="U78:AE78"/>
    <mergeCell ref="A79:B79"/>
    <mergeCell ref="O79:T79"/>
    <mergeCell ref="U79:AE79"/>
    <mergeCell ref="A84:B84"/>
    <mergeCell ref="O84:T84"/>
    <mergeCell ref="U84:AE84"/>
    <mergeCell ref="A85:B85"/>
    <mergeCell ref="O85:T85"/>
    <mergeCell ref="U85:AE85"/>
    <mergeCell ref="A82:B82"/>
    <mergeCell ref="O82:T82"/>
    <mergeCell ref="U82:AE82"/>
    <mergeCell ref="A83:B83"/>
    <mergeCell ref="O83:T83"/>
    <mergeCell ref="U83:AE8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E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L1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259" t="s">
        <v>496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60" t="s">
        <v>57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61" t="s">
        <v>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22" t="s">
        <v>1</v>
      </c>
      <c r="B4" s="222" t="s">
        <v>0</v>
      </c>
      <c r="C4" s="227" t="s">
        <v>28</v>
      </c>
      <c r="D4" s="228"/>
      <c r="E4" s="228"/>
      <c r="F4" s="228"/>
      <c r="G4" s="228"/>
      <c r="H4" s="229"/>
      <c r="I4" s="229"/>
      <c r="J4" s="229"/>
      <c r="K4" s="229"/>
      <c r="L4" s="229"/>
      <c r="M4" s="229"/>
      <c r="N4" s="230"/>
      <c r="O4" s="227" t="s">
        <v>29</v>
      </c>
      <c r="P4" s="228"/>
      <c r="Q4" s="228"/>
      <c r="R4" s="228"/>
      <c r="S4" s="231" t="s">
        <v>30</v>
      </c>
      <c r="T4" s="262" t="s">
        <v>31</v>
      </c>
      <c r="U4" s="222" t="s">
        <v>2</v>
      </c>
      <c r="V4" s="222"/>
      <c r="W4" s="222"/>
      <c r="X4" s="222" t="s">
        <v>3</v>
      </c>
      <c r="Y4" s="222"/>
      <c r="Z4" s="222"/>
      <c r="AA4" s="222" t="s">
        <v>8</v>
      </c>
      <c r="AB4" s="222"/>
      <c r="AC4" s="222"/>
      <c r="AD4" s="222" t="s">
        <v>4</v>
      </c>
      <c r="AE4" s="222" t="s">
        <v>240</v>
      </c>
    </row>
    <row r="5" spans="1:31" ht="12.75" customHeight="1">
      <c r="A5" s="223"/>
      <c r="B5" s="223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32"/>
      <c r="T5" s="26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6" customFormat="1" ht="12.75">
      <c r="A6" s="239" t="s">
        <v>136</v>
      </c>
      <c r="B6" s="240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68"/>
    </row>
    <row r="7" spans="1:31" s="6" customFormat="1" ht="12.75">
      <c r="A7" s="106" t="s">
        <v>100</v>
      </c>
      <c r="B7" s="106" t="s">
        <v>101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7" t="s">
        <v>75</v>
      </c>
      <c r="U7" s="20" t="s">
        <v>33</v>
      </c>
      <c r="V7" s="139" t="str">
        <f>'Matematikatanár közös rész'!A43</f>
        <v>mm5t1al6</v>
      </c>
      <c r="W7" s="144" t="str">
        <f>'Matematikatanár közös rész'!B43</f>
        <v>Algebra és számelmélet4E-tk</v>
      </c>
      <c r="X7" s="69" t="s">
        <v>42</v>
      </c>
      <c r="Y7" s="114" t="str">
        <f>A8</f>
        <v>mm5t2al7g</v>
      </c>
      <c r="Z7" s="115" t="str">
        <f>B8</f>
        <v>Algebra és számelmélet5G-tg</v>
      </c>
      <c r="AA7" s="59"/>
      <c r="AB7" s="45"/>
      <c r="AC7" s="68"/>
      <c r="AD7" s="35" t="s">
        <v>137</v>
      </c>
      <c r="AE7" s="68" t="s">
        <v>275</v>
      </c>
    </row>
    <row r="8" spans="1:31" s="6" customFormat="1" ht="12.75">
      <c r="A8" s="106" t="s">
        <v>102</v>
      </c>
      <c r="B8" s="106" t="s">
        <v>129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7" t="s">
        <v>77</v>
      </c>
      <c r="U8" s="20" t="s">
        <v>33</v>
      </c>
      <c r="V8" s="124" t="str">
        <f>'Matematikatanár közös rész'!A43</f>
        <v>mm5t1al6</v>
      </c>
      <c r="W8" s="131" t="str">
        <f>'Matematikatanár közös rész'!B43</f>
        <v>Algebra és számelmélet4E-tk</v>
      </c>
      <c r="X8" s="21"/>
      <c r="Y8" s="14"/>
      <c r="Z8" s="57"/>
      <c r="AA8" s="21"/>
      <c r="AB8" s="14"/>
      <c r="AC8" s="57"/>
      <c r="AD8" s="24" t="s">
        <v>137</v>
      </c>
      <c r="AE8" s="137" t="s">
        <v>275</v>
      </c>
    </row>
    <row r="9" spans="1:31" s="206" customFormat="1" ht="12.75">
      <c r="A9" s="198" t="s">
        <v>103</v>
      </c>
      <c r="B9" s="198" t="s">
        <v>104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2"/>
      <c r="N9" s="11"/>
      <c r="O9" s="180"/>
      <c r="P9" s="176">
        <v>2</v>
      </c>
      <c r="Q9" s="176"/>
      <c r="R9" s="199"/>
      <c r="S9" s="180">
        <v>2</v>
      </c>
      <c r="T9" s="201" t="s">
        <v>78</v>
      </c>
      <c r="U9" s="180" t="s">
        <v>33</v>
      </c>
      <c r="V9" s="211" t="str">
        <f>'[1]Matematikatanár közös rész'!A41</f>
        <v>mm5t1vs5</v>
      </c>
      <c r="W9" s="212" t="str">
        <f>'[1]Matematikatanár közös rész'!B41</f>
        <v>Valószínűségszámítás1E-tk</v>
      </c>
      <c r="X9" s="180"/>
      <c r="Y9" s="202"/>
      <c r="Z9" s="203"/>
      <c r="AA9" s="61"/>
      <c r="AB9" s="45"/>
      <c r="AC9" s="68"/>
      <c r="AD9" s="24" t="s">
        <v>140</v>
      </c>
      <c r="AE9" s="68" t="s">
        <v>276</v>
      </c>
    </row>
    <row r="10" spans="1:31" s="6" customFormat="1" ht="12.75">
      <c r="A10" s="106" t="s">
        <v>105</v>
      </c>
      <c r="B10" s="106" t="s">
        <v>106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7" t="s">
        <v>75</v>
      </c>
      <c r="U10" s="20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1" t="s">
        <v>33</v>
      </c>
      <c r="Y10" s="124" t="str">
        <f>'Matematikatanár közös rész'!A24</f>
        <v>mm5t1al2</v>
      </c>
      <c r="Z10" s="131" t="str">
        <f>'Matematikatanár közös rész'!B24</f>
        <v>Algebra és számelmélet2E-tk</v>
      </c>
      <c r="AA10" s="67" t="s">
        <v>42</v>
      </c>
      <c r="AB10" s="114" t="str">
        <f>A11</f>
        <v>mm5t2an7g</v>
      </c>
      <c r="AC10" s="115" t="str">
        <f>B11</f>
        <v>Többváltozós analízis1G-tg</v>
      </c>
      <c r="AD10" s="24" t="s">
        <v>141</v>
      </c>
      <c r="AE10" s="68" t="s">
        <v>277</v>
      </c>
    </row>
    <row r="11" spans="1:31" s="6" customFormat="1" ht="12.75">
      <c r="A11" s="106" t="s">
        <v>107</v>
      </c>
      <c r="B11" s="106" t="s">
        <v>130</v>
      </c>
      <c r="C11" s="94"/>
      <c r="D11" s="80"/>
      <c r="E11" s="80"/>
      <c r="F11" s="80"/>
      <c r="G11" s="80"/>
      <c r="H11" s="80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7" t="s">
        <v>77</v>
      </c>
      <c r="U11" s="20" t="s">
        <v>33</v>
      </c>
      <c r="V11" s="124" t="str">
        <f>'Matematikatanár közös rész'!A34</f>
        <v>mm5t1an4</v>
      </c>
      <c r="W11" s="131" t="str">
        <f>'Matematikatanár közös rész'!B34</f>
        <v>Egyváltozós analízis2E-tk</v>
      </c>
      <c r="X11" s="21" t="s">
        <v>33</v>
      </c>
      <c r="Y11" s="124" t="str">
        <f>'Matematikatanár közös rész'!A24</f>
        <v>mm5t1al2</v>
      </c>
      <c r="Z11" s="131" t="str">
        <f>'Matematikatanár közös rész'!B24</f>
        <v>Algebra és számelmélet2E-tk</v>
      </c>
      <c r="AA11" s="61"/>
      <c r="AB11" s="45"/>
      <c r="AC11" s="66"/>
      <c r="AD11" s="24" t="s">
        <v>141</v>
      </c>
      <c r="AE11" s="137" t="s">
        <v>278</v>
      </c>
    </row>
    <row r="12" spans="1:31" s="6" customFormat="1" ht="12.75">
      <c r="A12" s="106" t="s">
        <v>108</v>
      </c>
      <c r="B12" s="106" t="s">
        <v>109</v>
      </c>
      <c r="C12" s="94"/>
      <c r="D12" s="80"/>
      <c r="E12" s="80"/>
      <c r="F12" s="80"/>
      <c r="G12" s="80"/>
      <c r="H12" s="80"/>
      <c r="I12" s="12"/>
      <c r="J12" s="12" t="s">
        <v>32</v>
      </c>
      <c r="K12" s="102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7" t="s">
        <v>78</v>
      </c>
      <c r="U12" s="20" t="s">
        <v>33</v>
      </c>
      <c r="V12" s="124" t="str">
        <f>'Matematikatanár közös rész'!A26</f>
        <v>mm5t1an2</v>
      </c>
      <c r="W12" s="131" t="str">
        <f>'Matematikatanár közös rész'!B26</f>
        <v>Bevezető analízis2E-tk</v>
      </c>
      <c r="X12" s="61"/>
      <c r="Y12" s="45"/>
      <c r="Z12" s="66"/>
      <c r="AA12" s="61"/>
      <c r="AB12" s="45"/>
      <c r="AC12" s="66"/>
      <c r="AD12" s="24" t="s">
        <v>82</v>
      </c>
      <c r="AE12" s="68" t="s">
        <v>279</v>
      </c>
    </row>
    <row r="13" spans="1:31" s="6" customFormat="1" ht="12.75">
      <c r="A13" s="106" t="s">
        <v>110</v>
      </c>
      <c r="B13" s="106" t="s">
        <v>111</v>
      </c>
      <c r="C13" s="94"/>
      <c r="D13" s="80"/>
      <c r="E13" s="80"/>
      <c r="F13" s="80"/>
      <c r="G13" s="80"/>
      <c r="H13" s="80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7" t="s">
        <v>75</v>
      </c>
      <c r="U13" s="20" t="s">
        <v>33</v>
      </c>
      <c r="V13" s="108" t="str">
        <f>'Matematikatanár közös rész'!A37</f>
        <v>mm5t1ge4</v>
      </c>
      <c r="W13" s="109" t="str">
        <f>'Matematikatanár közös rész'!B37</f>
        <v>Geometriai transzformációkE-tk</v>
      </c>
      <c r="X13" s="20" t="s">
        <v>33</v>
      </c>
      <c r="Y13" s="108" t="str">
        <f>'Matematikatanár közös rész'!A39</f>
        <v>mm5t1al5</v>
      </c>
      <c r="Z13" s="109" t="str">
        <f>'Matematikatanár közös rész'!B39</f>
        <v>Algebra és számelmélet3E-tk</v>
      </c>
      <c r="AA13" s="67" t="s">
        <v>42</v>
      </c>
      <c r="AB13" s="114" t="str">
        <f>A14</f>
        <v>mm5t2ge8g</v>
      </c>
      <c r="AC13" s="115" t="str">
        <f>B14</f>
        <v>Projektív geometriaG-tg</v>
      </c>
      <c r="AD13" s="24" t="s">
        <v>138</v>
      </c>
      <c r="AE13" s="134" t="s">
        <v>280</v>
      </c>
    </row>
    <row r="14" spans="1:31" s="6" customFormat="1" ht="12.75">
      <c r="A14" s="106" t="s">
        <v>112</v>
      </c>
      <c r="B14" s="106" t="s">
        <v>131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7" t="s">
        <v>77</v>
      </c>
      <c r="U14" s="20" t="s">
        <v>33</v>
      </c>
      <c r="V14" s="108" t="str">
        <f>'Matematikatanár közös rész'!A37</f>
        <v>mm5t1ge4</v>
      </c>
      <c r="W14" s="109" t="str">
        <f>'Matematikatanár közös rész'!B37</f>
        <v>Geometriai transzformációkE-tk</v>
      </c>
      <c r="X14" s="20" t="s">
        <v>33</v>
      </c>
      <c r="Y14" s="108" t="str">
        <f>'Matematikatanár közös rész'!A39</f>
        <v>mm5t1al5</v>
      </c>
      <c r="Z14" s="109" t="str">
        <f>'Matematikatanár közös rész'!B39</f>
        <v>Algebra és számelmélet3E-tk</v>
      </c>
      <c r="AA14" s="61"/>
      <c r="AB14" s="45"/>
      <c r="AC14" s="66"/>
      <c r="AD14" s="24" t="s">
        <v>138</v>
      </c>
      <c r="AE14" s="134" t="s">
        <v>281</v>
      </c>
    </row>
    <row r="15" spans="1:31" s="6" customFormat="1" ht="12.75">
      <c r="A15" s="106" t="s">
        <v>113</v>
      </c>
      <c r="B15" s="106" t="s">
        <v>114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7" t="s">
        <v>75</v>
      </c>
      <c r="U15" s="20" t="s">
        <v>33</v>
      </c>
      <c r="V15" s="108" t="str">
        <f>A10</f>
        <v>mm5t1an7g</v>
      </c>
      <c r="W15" s="109" t="str">
        <f>B10</f>
        <v>Többváltozós analízis1E-tg</v>
      </c>
      <c r="X15" s="67" t="s">
        <v>42</v>
      </c>
      <c r="Y15" s="114" t="str">
        <f>A16</f>
        <v>mm5t2an8g</v>
      </c>
      <c r="Z15" s="115" t="str">
        <f>B16</f>
        <v>Többváltozós analízis2G-tg</v>
      </c>
      <c r="AA15" s="61"/>
      <c r="AB15" s="45"/>
      <c r="AC15" s="66"/>
      <c r="AD15" s="24" t="s">
        <v>141</v>
      </c>
      <c r="AE15" s="134" t="s">
        <v>282</v>
      </c>
    </row>
    <row r="16" spans="1:31" s="6" customFormat="1" ht="12.75">
      <c r="A16" s="106" t="s">
        <v>115</v>
      </c>
      <c r="B16" s="106" t="s">
        <v>132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7" t="s">
        <v>77</v>
      </c>
      <c r="U16" s="20" t="s">
        <v>33</v>
      </c>
      <c r="V16" s="108" t="str">
        <f>A10</f>
        <v>mm5t1an7g</v>
      </c>
      <c r="W16" s="109" t="str">
        <f>B10</f>
        <v>Többváltozós analízis1E-tg</v>
      </c>
      <c r="X16" s="61"/>
      <c r="Y16" s="45"/>
      <c r="Z16" s="66"/>
      <c r="AA16" s="61"/>
      <c r="AB16" s="45"/>
      <c r="AC16" s="66"/>
      <c r="AD16" s="24" t="s">
        <v>141</v>
      </c>
      <c r="AE16" s="134" t="s">
        <v>283</v>
      </c>
    </row>
    <row r="17" spans="1:31" s="6" customFormat="1" ht="12.75">
      <c r="A17" s="106" t="s">
        <v>116</v>
      </c>
      <c r="B17" s="112" t="s">
        <v>117</v>
      </c>
      <c r="C17" s="94"/>
      <c r="D17" s="80"/>
      <c r="E17" s="80"/>
      <c r="F17" s="80"/>
      <c r="G17" s="80"/>
      <c r="H17" s="80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7" t="s">
        <v>75</v>
      </c>
      <c r="U17" s="20" t="s">
        <v>33</v>
      </c>
      <c r="V17" s="108" t="str">
        <f>A13</f>
        <v>mm5t1ge8g</v>
      </c>
      <c r="W17" s="109" t="str">
        <f>B13</f>
        <v>Projektív geometriaE-tg</v>
      </c>
      <c r="X17" s="20" t="s">
        <v>33</v>
      </c>
      <c r="Y17" s="108" t="str">
        <f>A10</f>
        <v>mm5t1an7g</v>
      </c>
      <c r="Z17" s="109" t="str">
        <f>B10</f>
        <v>Többváltozós analízis1E-tg</v>
      </c>
      <c r="AA17" s="67" t="s">
        <v>42</v>
      </c>
      <c r="AB17" s="114" t="str">
        <f>A18</f>
        <v>mm5t2ge9g</v>
      </c>
      <c r="AC17" s="115" t="str">
        <f>B18</f>
        <v>Differenciálgeometria és nemeuklideszi geometriákG-tg</v>
      </c>
      <c r="AD17" s="24" t="s">
        <v>138</v>
      </c>
      <c r="AE17" s="134" t="s">
        <v>284</v>
      </c>
    </row>
    <row r="18" spans="1:31" s="6" customFormat="1" ht="12.75">
      <c r="A18" s="106" t="s">
        <v>118</v>
      </c>
      <c r="B18" s="106" t="s">
        <v>133</v>
      </c>
      <c r="C18" s="94"/>
      <c r="D18" s="80"/>
      <c r="E18" s="80"/>
      <c r="F18" s="80"/>
      <c r="G18" s="80"/>
      <c r="H18" s="80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7" t="s">
        <v>77</v>
      </c>
      <c r="U18" s="20" t="s">
        <v>33</v>
      </c>
      <c r="V18" s="108" t="str">
        <f>A13</f>
        <v>mm5t1ge8g</v>
      </c>
      <c r="W18" s="109" t="str">
        <f>B13</f>
        <v>Projektív geometriaE-tg</v>
      </c>
      <c r="X18" s="20" t="s">
        <v>33</v>
      </c>
      <c r="Y18" s="108" t="str">
        <f>A10</f>
        <v>mm5t1an7g</v>
      </c>
      <c r="Z18" s="109" t="str">
        <f>B10</f>
        <v>Többváltozós analízis1E-tg</v>
      </c>
      <c r="AA18" s="61"/>
      <c r="AB18" s="45"/>
      <c r="AC18" s="66"/>
      <c r="AD18" s="24" t="s">
        <v>138</v>
      </c>
      <c r="AE18" s="134" t="s">
        <v>285</v>
      </c>
    </row>
    <row r="19" spans="1:31" s="206" customFormat="1" ht="12.75">
      <c r="A19" s="113" t="s">
        <v>119</v>
      </c>
      <c r="B19" s="198" t="s">
        <v>120</v>
      </c>
      <c r="C19" s="94"/>
      <c r="D19" s="80"/>
      <c r="E19" s="80"/>
      <c r="F19" s="80"/>
      <c r="G19" s="80"/>
      <c r="H19" s="80"/>
      <c r="I19" s="12"/>
      <c r="J19" s="102"/>
      <c r="K19" s="12" t="s">
        <v>32</v>
      </c>
      <c r="L19" s="12"/>
      <c r="M19" s="12"/>
      <c r="N19" s="11"/>
      <c r="O19" s="180"/>
      <c r="P19" s="176">
        <v>2</v>
      </c>
      <c r="Q19" s="176"/>
      <c r="R19" s="199"/>
      <c r="S19" s="180">
        <v>2</v>
      </c>
      <c r="T19" s="201" t="s">
        <v>78</v>
      </c>
      <c r="U19" s="180" t="s">
        <v>33</v>
      </c>
      <c r="V19" s="202" t="str">
        <f>'[1]Matematikatanár közös rész'!A46</f>
        <v>mm5t2el6</v>
      </c>
      <c r="W19" s="203" t="str">
        <f>'[1]Matematikatanár közös rész'!B46</f>
        <v>Elemi matematika4G-tk</v>
      </c>
      <c r="X19" s="207"/>
      <c r="Y19" s="208"/>
      <c r="Z19" s="66"/>
      <c r="AA19" s="61"/>
      <c r="AB19" s="45"/>
      <c r="AC19" s="66"/>
      <c r="AD19" s="24" t="s">
        <v>142</v>
      </c>
      <c r="AE19" s="134" t="s">
        <v>286</v>
      </c>
    </row>
    <row r="20" spans="1:31" s="6" customFormat="1" ht="12.75">
      <c r="A20" s="106" t="s">
        <v>121</v>
      </c>
      <c r="B20" s="106" t="s">
        <v>122</v>
      </c>
      <c r="C20" s="94"/>
      <c r="D20" s="80"/>
      <c r="E20" s="80"/>
      <c r="F20" s="80"/>
      <c r="G20" s="80"/>
      <c r="H20" s="80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7" t="s">
        <v>75</v>
      </c>
      <c r="U20" s="20" t="s">
        <v>33</v>
      </c>
      <c r="V20" s="140" t="str">
        <f>'Matematikatanár közös rész'!A22</f>
        <v>mm5t1vm1</v>
      </c>
      <c r="W20" s="145" t="str">
        <f>'Matematikatanár közös rész'!B22</f>
        <v>Véges matematika1E-tk</v>
      </c>
      <c r="X20" s="69" t="s">
        <v>42</v>
      </c>
      <c r="Y20" s="114" t="str">
        <f>A21</f>
        <v>mm5t2vm9g</v>
      </c>
      <c r="Z20" s="115" t="str">
        <f>B21</f>
        <v>Véges matematika2G-tg</v>
      </c>
      <c r="AA20" s="61"/>
      <c r="AB20" s="45"/>
      <c r="AC20" s="68"/>
      <c r="AD20" s="24" t="s">
        <v>95</v>
      </c>
      <c r="AE20" s="68" t="s">
        <v>287</v>
      </c>
    </row>
    <row r="21" spans="1:31" s="6" customFormat="1" ht="12.75">
      <c r="A21" s="106" t="s">
        <v>123</v>
      </c>
      <c r="B21" s="106" t="s">
        <v>134</v>
      </c>
      <c r="C21" s="94"/>
      <c r="D21" s="80"/>
      <c r="E21" s="80"/>
      <c r="F21" s="80"/>
      <c r="G21" s="80"/>
      <c r="H21" s="80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7" t="s">
        <v>77</v>
      </c>
      <c r="U21" s="20" t="s">
        <v>33</v>
      </c>
      <c r="V21" s="108" t="str">
        <f>'Matematikatanár közös rész'!A22</f>
        <v>mm5t1vm1</v>
      </c>
      <c r="W21" s="109" t="str">
        <f>'Matematikatanár közös rész'!B22</f>
        <v>Véges matematika1E-tk</v>
      </c>
      <c r="X21" s="61"/>
      <c r="Y21" s="45"/>
      <c r="Z21" s="66"/>
      <c r="AA21" s="61"/>
      <c r="AB21" s="45"/>
      <c r="AC21" s="66"/>
      <c r="AD21" s="24" t="s">
        <v>95</v>
      </c>
      <c r="AE21" s="134" t="s">
        <v>288</v>
      </c>
    </row>
    <row r="22" spans="1:31" s="6" customFormat="1" ht="12.75">
      <c r="A22" s="106" t="s">
        <v>124</v>
      </c>
      <c r="B22" s="106" t="s">
        <v>125</v>
      </c>
      <c r="C22" s="94"/>
      <c r="D22" s="80"/>
      <c r="E22" s="80"/>
      <c r="F22" s="80"/>
      <c r="G22" s="80"/>
      <c r="H22" s="80"/>
      <c r="I22" s="12"/>
      <c r="J22" s="12"/>
      <c r="K22" s="102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7" t="s">
        <v>75</v>
      </c>
      <c r="U22" s="61"/>
      <c r="V22" s="45"/>
      <c r="W22" s="66"/>
      <c r="X22" s="61"/>
      <c r="Y22" s="45"/>
      <c r="Z22" s="66"/>
      <c r="AA22" s="61"/>
      <c r="AB22" s="45"/>
      <c r="AC22" s="66"/>
      <c r="AD22" s="24" t="s">
        <v>84</v>
      </c>
      <c r="AE22" s="134" t="s">
        <v>289</v>
      </c>
    </row>
    <row r="23" spans="1:31" s="6" customFormat="1" ht="12.75">
      <c r="A23" s="106" t="s">
        <v>71</v>
      </c>
      <c r="B23" s="106" t="s">
        <v>72</v>
      </c>
      <c r="C23" s="94"/>
      <c r="D23" s="80"/>
      <c r="E23" s="80"/>
      <c r="F23" s="80"/>
      <c r="G23" s="80"/>
      <c r="H23" s="80"/>
      <c r="I23" s="12"/>
      <c r="J23" s="12"/>
      <c r="K23" s="102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7" t="s">
        <v>78</v>
      </c>
      <c r="U23" s="20" t="s">
        <v>33</v>
      </c>
      <c r="V23" s="108" t="str">
        <f>'Matematikatanár közös rész'!A29</f>
        <v>mm5t1ge3</v>
      </c>
      <c r="W23" s="109" t="str">
        <f>'Matematikatanár közös rész'!B29</f>
        <v>Analitikus geometriaE-tk</v>
      </c>
      <c r="X23" s="20" t="s">
        <v>33</v>
      </c>
      <c r="Y23" s="108" t="str">
        <f>'Matematikatanár közös rész'!A34</f>
        <v>mm5t1an4</v>
      </c>
      <c r="Z23" s="109" t="str">
        <f>'Matematikatanár közös rész'!B34</f>
        <v>Egyváltozós analízis2E-tk</v>
      </c>
      <c r="AA23" s="21" t="s">
        <v>33</v>
      </c>
      <c r="AB23" s="124" t="str">
        <f>'Matematikatanár közös rész'!A24</f>
        <v>mm5t1al2</v>
      </c>
      <c r="AC23" s="131" t="str">
        <f>'Matematikatanár közös rész'!B24</f>
        <v>Algebra és számelmélet2E-tk</v>
      </c>
      <c r="AD23" s="24" t="s">
        <v>83</v>
      </c>
      <c r="AE23" s="134" t="s">
        <v>290</v>
      </c>
    </row>
    <row r="24" spans="1:31" s="6" customFormat="1" ht="12.75">
      <c r="A24" s="106" t="s">
        <v>126</v>
      </c>
      <c r="B24" s="110" t="s">
        <v>127</v>
      </c>
      <c r="C24" s="94"/>
      <c r="D24" s="80"/>
      <c r="E24" s="80"/>
      <c r="F24" s="80"/>
      <c r="G24" s="80"/>
      <c r="H24" s="80"/>
      <c r="I24" s="12"/>
      <c r="J24" s="102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7" t="s">
        <v>75</v>
      </c>
      <c r="U24" s="20" t="s">
        <v>33</v>
      </c>
      <c r="V24" s="108" t="str">
        <f>'Matematikatanár közös rész'!A41</f>
        <v>mm5t1vs5</v>
      </c>
      <c r="W24" s="109" t="str">
        <f>'Matematikatanár közös rész'!B41</f>
        <v>Valószínűségszámítás1E-tk</v>
      </c>
      <c r="X24" s="67" t="s">
        <v>42</v>
      </c>
      <c r="Y24" s="114" t="str">
        <f>A25</f>
        <v>mm5t2vs10g</v>
      </c>
      <c r="Z24" s="115" t="str">
        <f>B25</f>
        <v>Valószínűségszámítás2G-tg</v>
      </c>
      <c r="AA24" s="61"/>
      <c r="AB24" s="45"/>
      <c r="AC24" s="66"/>
      <c r="AD24" s="24" t="s">
        <v>139</v>
      </c>
      <c r="AE24" s="68" t="s">
        <v>291</v>
      </c>
    </row>
    <row r="25" spans="1:31" s="6" customFormat="1" ht="12.75">
      <c r="A25" s="106" t="s">
        <v>128</v>
      </c>
      <c r="B25" s="110" t="s">
        <v>135</v>
      </c>
      <c r="C25" s="94"/>
      <c r="D25" s="80"/>
      <c r="E25" s="80"/>
      <c r="F25" s="80"/>
      <c r="G25" s="80"/>
      <c r="H25" s="80"/>
      <c r="I25" s="12"/>
      <c r="J25" s="102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7" t="s">
        <v>77</v>
      </c>
      <c r="U25" s="20" t="s">
        <v>33</v>
      </c>
      <c r="V25" s="108" t="str">
        <f>'Matematikatanár közös rész'!A41</f>
        <v>mm5t1vs5</v>
      </c>
      <c r="W25" s="109" t="str">
        <f>'Matematikatanár közös rész'!B41</f>
        <v>Valószínűségszámítás1E-tk</v>
      </c>
      <c r="X25" s="61"/>
      <c r="Y25" s="45"/>
      <c r="Z25" s="66"/>
      <c r="AA25" s="61"/>
      <c r="AB25" s="45"/>
      <c r="AC25" s="66"/>
      <c r="AD25" s="24" t="s">
        <v>139</v>
      </c>
      <c r="AE25" s="134" t="s">
        <v>292</v>
      </c>
    </row>
    <row r="26" spans="1:31" s="6" customFormat="1" ht="12.75">
      <c r="A26" s="233" t="s">
        <v>34</v>
      </c>
      <c r="B26" s="234"/>
      <c r="C26" s="90">
        <f aca="true" t="shared" si="0" ref="C26:N26">SUMIF(C7:C25,"=x",$O7:$O25)+SUMIF(C7:C25,"=x",$P7:$P25)+SUMIF(C7:C25,"=x",$Q7:$Q25)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235">
        <f>SUM(C26:N26)</f>
        <v>39</v>
      </c>
      <c r="P26" s="236"/>
      <c r="Q26" s="236"/>
      <c r="R26" s="236"/>
      <c r="S26" s="236"/>
      <c r="T26" s="237"/>
      <c r="U26" s="216"/>
      <c r="V26" s="217"/>
      <c r="W26" s="217"/>
      <c r="X26" s="217"/>
      <c r="Y26" s="217"/>
      <c r="Z26" s="217"/>
      <c r="AA26" s="217"/>
      <c r="AB26" s="217"/>
      <c r="AC26" s="217"/>
      <c r="AD26" s="217"/>
      <c r="AE26" s="218"/>
    </row>
    <row r="27" spans="1:31" s="6" customFormat="1" ht="12.75">
      <c r="A27" s="247" t="s">
        <v>35</v>
      </c>
      <c r="B27" s="248"/>
      <c r="C27" s="91">
        <f aca="true" t="shared" si="1" ref="C27:N27">SUMIF(C7:C25,"=x",$S7:$S25)</f>
        <v>0</v>
      </c>
      <c r="D27" s="84">
        <f t="shared" si="1"/>
        <v>0</v>
      </c>
      <c r="E27" s="84">
        <f t="shared" si="1"/>
        <v>0</v>
      </c>
      <c r="F27" s="84">
        <f t="shared" si="1"/>
        <v>0</v>
      </c>
      <c r="G27" s="84">
        <f t="shared" si="1"/>
        <v>0</v>
      </c>
      <c r="H27" s="84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244">
        <f>SUM(C27:N27)</f>
        <v>46</v>
      </c>
      <c r="P27" s="245"/>
      <c r="Q27" s="245"/>
      <c r="R27" s="245"/>
      <c r="S27" s="245"/>
      <c r="T27" s="246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1"/>
    </row>
    <row r="28" spans="1:31" s="6" customFormat="1" ht="12.75">
      <c r="A28" s="252" t="s">
        <v>36</v>
      </c>
      <c r="B28" s="253"/>
      <c r="C28" s="92">
        <f>SUMPRODUCT(--(C7:C25="x"),--($T7:$T25="K(5)"))</f>
        <v>0</v>
      </c>
      <c r="D28" s="86">
        <f aca="true" t="shared" si="2" ref="D28:N28">SUMPRODUCT(--(D7:D25="x"),--($T7:$T25="K(5)"))</f>
        <v>0</v>
      </c>
      <c r="E28" s="86">
        <f t="shared" si="2"/>
        <v>0</v>
      </c>
      <c r="F28" s="86">
        <f t="shared" si="2"/>
        <v>0</v>
      </c>
      <c r="G28" s="86">
        <f t="shared" si="2"/>
        <v>0</v>
      </c>
      <c r="H28" s="86">
        <f t="shared" si="2"/>
        <v>0</v>
      </c>
      <c r="I28" s="86">
        <f t="shared" si="2"/>
        <v>2</v>
      </c>
      <c r="J28" s="86">
        <f t="shared" si="2"/>
        <v>2</v>
      </c>
      <c r="K28" s="86">
        <f t="shared" si="2"/>
        <v>2</v>
      </c>
      <c r="L28" s="86">
        <f t="shared" si="2"/>
        <v>2</v>
      </c>
      <c r="M28" s="86">
        <f t="shared" si="2"/>
        <v>0</v>
      </c>
      <c r="N28" s="87">
        <f t="shared" si="2"/>
        <v>0</v>
      </c>
      <c r="O28" s="241">
        <f>SUM(C28:N28)</f>
        <v>8</v>
      </c>
      <c r="P28" s="242"/>
      <c r="Q28" s="242"/>
      <c r="R28" s="242"/>
      <c r="S28" s="242"/>
      <c r="T28" s="243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1"/>
    </row>
    <row r="29" spans="1:31" s="6" customFormat="1" ht="12.75">
      <c r="A29" s="239" t="s">
        <v>92</v>
      </c>
      <c r="B29" s="240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5"/>
    </row>
    <row r="30" spans="1:31" s="6" customFormat="1" ht="12.75">
      <c r="A30" s="106" t="s">
        <v>143</v>
      </c>
      <c r="B30" s="110" t="s">
        <v>144</v>
      </c>
      <c r="C30" s="94"/>
      <c r="D30" s="80"/>
      <c r="E30" s="80"/>
      <c r="F30" s="80"/>
      <c r="G30" s="80"/>
      <c r="H30" s="80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7" t="s">
        <v>78</v>
      </c>
      <c r="U30" s="21" t="s">
        <v>33</v>
      </c>
      <c r="V30" s="124" t="str">
        <f>'Matematikatanár közös rész'!A52</f>
        <v>mm5t2mo6</v>
      </c>
      <c r="W30" s="131" t="str">
        <f>'Matematikatanár közös rész'!B52</f>
        <v>A matematika tanítása2G-tk</v>
      </c>
      <c r="X30" s="61" t="s">
        <v>41</v>
      </c>
      <c r="Y30" s="45" t="s">
        <v>41</v>
      </c>
      <c r="Z30" s="66"/>
      <c r="AA30" s="61"/>
      <c r="AB30" s="45"/>
      <c r="AC30" s="66"/>
      <c r="AD30" s="35" t="s">
        <v>147</v>
      </c>
      <c r="AE30" s="134" t="s">
        <v>293</v>
      </c>
    </row>
    <row r="31" spans="1:31" s="6" customFormat="1" ht="12.75">
      <c r="A31" s="106" t="s">
        <v>145</v>
      </c>
      <c r="B31" s="110" t="s">
        <v>146</v>
      </c>
      <c r="C31" s="94"/>
      <c r="D31" s="80"/>
      <c r="E31" s="80"/>
      <c r="F31" s="80"/>
      <c r="G31" s="80"/>
      <c r="H31" s="80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7" t="s">
        <v>78</v>
      </c>
      <c r="U31" s="20" t="s">
        <v>33</v>
      </c>
      <c r="V31" s="108" t="str">
        <f>A30</f>
        <v>mm5t2ms7g</v>
      </c>
      <c r="W31" s="109" t="str">
        <f>B30</f>
        <v>A matematika tanítása3G-tg</v>
      </c>
      <c r="X31" s="20" t="s">
        <v>41</v>
      </c>
      <c r="Y31" s="12" t="s">
        <v>41</v>
      </c>
      <c r="Z31" s="66"/>
      <c r="AA31" s="61"/>
      <c r="AB31" s="45"/>
      <c r="AC31" s="66"/>
      <c r="AD31" s="24" t="s">
        <v>99</v>
      </c>
      <c r="AE31" s="134" t="s">
        <v>294</v>
      </c>
    </row>
    <row r="32" spans="1:31" s="6" customFormat="1" ht="12.75">
      <c r="A32" s="233" t="s">
        <v>34</v>
      </c>
      <c r="B32" s="234"/>
      <c r="C32" s="90">
        <f aca="true" t="shared" si="3" ref="C32:N32">SUMIF(C30:C31,"=x",$O30:$O31)+SUMIF(C30:C31,"=x",$P30:$P31)+SUMIF(C30:C31,"=x",$Q30:$Q31)</f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235">
        <f>SUM(C32:N32)</f>
        <v>4</v>
      </c>
      <c r="P32" s="236"/>
      <c r="Q32" s="236"/>
      <c r="R32" s="236"/>
      <c r="S32" s="236"/>
      <c r="T32" s="237"/>
      <c r="U32" s="216"/>
      <c r="V32" s="217"/>
      <c r="W32" s="217"/>
      <c r="X32" s="217"/>
      <c r="Y32" s="217"/>
      <c r="Z32" s="217"/>
      <c r="AA32" s="217"/>
      <c r="AB32" s="217"/>
      <c r="AC32" s="217"/>
      <c r="AD32" s="217"/>
      <c r="AE32" s="218"/>
    </row>
    <row r="33" spans="1:31" s="6" customFormat="1" ht="12.75">
      <c r="A33" s="247" t="s">
        <v>35</v>
      </c>
      <c r="B33" s="248"/>
      <c r="C33" s="91">
        <f aca="true" t="shared" si="4" ref="C33:N33">SUMIF(C30:C31,"=x",$S30:$S31)</f>
        <v>0</v>
      </c>
      <c r="D33" s="84">
        <f t="shared" si="4"/>
        <v>0</v>
      </c>
      <c r="E33" s="84">
        <f t="shared" si="4"/>
        <v>0</v>
      </c>
      <c r="F33" s="84">
        <f t="shared" si="4"/>
        <v>0</v>
      </c>
      <c r="G33" s="84">
        <f t="shared" si="4"/>
        <v>0</v>
      </c>
      <c r="H33" s="84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244">
        <f>SUM(C33:N33)</f>
        <v>4</v>
      </c>
      <c r="P33" s="245"/>
      <c r="Q33" s="245"/>
      <c r="R33" s="245"/>
      <c r="S33" s="245"/>
      <c r="T33" s="246"/>
      <c r="U33" s="219"/>
      <c r="V33" s="220"/>
      <c r="W33" s="220"/>
      <c r="X33" s="220"/>
      <c r="Y33" s="220"/>
      <c r="Z33" s="220"/>
      <c r="AA33" s="220"/>
      <c r="AB33" s="220"/>
      <c r="AC33" s="220"/>
      <c r="AD33" s="220"/>
      <c r="AE33" s="221"/>
    </row>
    <row r="34" spans="1:31" s="6" customFormat="1" ht="12.75">
      <c r="A34" s="252" t="s">
        <v>36</v>
      </c>
      <c r="B34" s="253"/>
      <c r="C34" s="92">
        <f>SUMPRODUCT(--(C30:C31="x"),--($T30:$T31="K(5)"))</f>
        <v>0</v>
      </c>
      <c r="D34" s="86">
        <f aca="true" t="shared" si="5" ref="D34:N34">SUMPRODUCT(--(D30:D31="x"),--($T30:$T31="K(5)"))</f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86">
        <f t="shared" si="5"/>
        <v>0</v>
      </c>
      <c r="J34" s="86">
        <f t="shared" si="5"/>
        <v>0</v>
      </c>
      <c r="K34" s="86">
        <f t="shared" si="5"/>
        <v>0</v>
      </c>
      <c r="L34" s="86">
        <f t="shared" si="5"/>
        <v>0</v>
      </c>
      <c r="M34" s="86">
        <f t="shared" si="5"/>
        <v>0</v>
      </c>
      <c r="N34" s="87">
        <f t="shared" si="5"/>
        <v>0</v>
      </c>
      <c r="O34" s="241">
        <f>SUM(C34:N34)</f>
        <v>0</v>
      </c>
      <c r="P34" s="242"/>
      <c r="Q34" s="242"/>
      <c r="R34" s="242"/>
      <c r="S34" s="242"/>
      <c r="T34" s="243"/>
      <c r="U34" s="219"/>
      <c r="V34" s="220"/>
      <c r="W34" s="220"/>
      <c r="X34" s="220"/>
      <c r="Y34" s="220"/>
      <c r="Z34" s="220"/>
      <c r="AA34" s="220"/>
      <c r="AB34" s="220"/>
      <c r="AC34" s="220"/>
      <c r="AD34" s="220"/>
      <c r="AE34" s="221"/>
    </row>
    <row r="35" spans="1:31" s="6" customFormat="1" ht="12.75">
      <c r="A35" s="239" t="s">
        <v>38</v>
      </c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5"/>
    </row>
    <row r="36" spans="1:31" s="6" customFormat="1" ht="12.75">
      <c r="A36" s="23" t="s">
        <v>148</v>
      </c>
      <c r="B36" s="18" t="s">
        <v>149</v>
      </c>
      <c r="C36" s="94"/>
      <c r="D36" s="80"/>
      <c r="E36" s="80"/>
      <c r="F36" s="80"/>
      <c r="G36" s="80"/>
      <c r="H36" s="80"/>
      <c r="I36" s="12"/>
      <c r="J36" s="12"/>
      <c r="K36" s="102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7" t="s">
        <v>75</v>
      </c>
      <c r="U36" s="67"/>
      <c r="V36" s="43"/>
      <c r="W36" s="63"/>
      <c r="X36" s="62"/>
      <c r="Y36" s="43"/>
      <c r="Z36" s="63"/>
      <c r="AA36" s="61"/>
      <c r="AB36" s="45"/>
      <c r="AC36" s="66"/>
      <c r="AD36" s="35" t="s">
        <v>85</v>
      </c>
      <c r="AE36" s="134" t="s">
        <v>295</v>
      </c>
    </row>
    <row r="37" spans="1:31" s="6" customFormat="1" ht="12.75">
      <c r="A37" s="233" t="s">
        <v>34</v>
      </c>
      <c r="B37" s="234"/>
      <c r="C37" s="90">
        <f aca="true" t="shared" si="6" ref="C37:N37">SUMIF(C36:C36,"=x",$O36:$O36)+SUMIF(C36:C36,"=x",$P36:$P36)+SUMIF(C36:C36,"=x",$Q36:$Q36)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235">
        <f>SUM(C37:N37)</f>
        <v>0</v>
      </c>
      <c r="P37" s="236"/>
      <c r="Q37" s="236"/>
      <c r="R37" s="236"/>
      <c r="S37" s="236"/>
      <c r="T37" s="237"/>
      <c r="U37" s="216"/>
      <c r="V37" s="217"/>
      <c r="W37" s="217"/>
      <c r="X37" s="217"/>
      <c r="Y37" s="217"/>
      <c r="Z37" s="217"/>
      <c r="AA37" s="217"/>
      <c r="AB37" s="217"/>
      <c r="AC37" s="217"/>
      <c r="AD37" s="217"/>
      <c r="AE37" s="218"/>
    </row>
    <row r="38" spans="1:31" s="6" customFormat="1" ht="12.75">
      <c r="A38" s="247" t="s">
        <v>35</v>
      </c>
      <c r="B38" s="248"/>
      <c r="C38" s="91">
        <f aca="true" t="shared" si="7" ref="C38:N38">SUMIF(C36:C36,"=x",$S36:$S36)</f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  <c r="H38" s="84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244">
        <f>SUM(C38:N38)</f>
        <v>2</v>
      </c>
      <c r="P38" s="245"/>
      <c r="Q38" s="245"/>
      <c r="R38" s="245"/>
      <c r="S38" s="245"/>
      <c r="T38" s="246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</row>
    <row r="39" spans="1:31" s="6" customFormat="1" ht="12.75">
      <c r="A39" s="252" t="s">
        <v>36</v>
      </c>
      <c r="B39" s="253"/>
      <c r="C39" s="92">
        <f>SUMPRODUCT(--(C36:C36="x"),--($T36:$T36="K(5)"))</f>
        <v>0</v>
      </c>
      <c r="D39" s="86">
        <f aca="true" t="shared" si="8" ref="D39:N39">SUMPRODUCT(--(D36:D36="x"),--($T36:$T36="K(5)"))</f>
        <v>0</v>
      </c>
      <c r="E39" s="86">
        <f t="shared" si="8"/>
        <v>0</v>
      </c>
      <c r="F39" s="86">
        <f t="shared" si="8"/>
        <v>0</v>
      </c>
      <c r="G39" s="86">
        <f t="shared" si="8"/>
        <v>0</v>
      </c>
      <c r="H39" s="86">
        <f t="shared" si="8"/>
        <v>0</v>
      </c>
      <c r="I39" s="86">
        <f t="shared" si="8"/>
        <v>0</v>
      </c>
      <c r="J39" s="86">
        <f t="shared" si="8"/>
        <v>0</v>
      </c>
      <c r="K39" s="86">
        <f t="shared" si="8"/>
        <v>0</v>
      </c>
      <c r="L39" s="86">
        <f t="shared" si="8"/>
        <v>1</v>
      </c>
      <c r="M39" s="86">
        <f t="shared" si="8"/>
        <v>0</v>
      </c>
      <c r="N39" s="87">
        <f t="shared" si="8"/>
        <v>0</v>
      </c>
      <c r="O39" s="241">
        <f>SUM(C39:N39)</f>
        <v>1</v>
      </c>
      <c r="P39" s="242"/>
      <c r="Q39" s="242"/>
      <c r="R39" s="242"/>
      <c r="S39" s="242"/>
      <c r="T39" s="243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1"/>
    </row>
    <row r="40" spans="1:31" s="6" customFormat="1" ht="12.75">
      <c r="A40" s="239" t="s">
        <v>39</v>
      </c>
      <c r="B40" s="240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5"/>
    </row>
    <row r="41" spans="1:31" s="206" customFormat="1" ht="12.75">
      <c r="A41" s="198" t="s">
        <v>150</v>
      </c>
      <c r="B41" s="213" t="s">
        <v>157</v>
      </c>
      <c r="C41" s="94"/>
      <c r="D41" s="80"/>
      <c r="E41" s="80"/>
      <c r="F41" s="80"/>
      <c r="G41" s="80"/>
      <c r="H41" s="80"/>
      <c r="I41" s="12"/>
      <c r="J41" s="12"/>
      <c r="K41" s="12" t="s">
        <v>52</v>
      </c>
      <c r="L41" s="12" t="s">
        <v>32</v>
      </c>
      <c r="M41" s="12"/>
      <c r="N41" s="11"/>
      <c r="O41" s="180"/>
      <c r="P41" s="176">
        <v>2</v>
      </c>
      <c r="Q41" s="176"/>
      <c r="R41" s="199"/>
      <c r="S41" s="180">
        <v>2</v>
      </c>
      <c r="T41" s="201" t="s">
        <v>78</v>
      </c>
      <c r="U41" s="180" t="s">
        <v>33</v>
      </c>
      <c r="V41" s="202" t="str">
        <f>A30</f>
        <v>mm5t2ms7g</v>
      </c>
      <c r="W41" s="203" t="str">
        <f>B30</f>
        <v>A matematika tanítása3G-tg</v>
      </c>
      <c r="X41" s="180" t="s">
        <v>33</v>
      </c>
      <c r="Y41" s="202" t="str">
        <f>A9</f>
        <v>mm5t2el7g</v>
      </c>
      <c r="Z41" s="203" t="str">
        <f>B9</f>
        <v>Elemi matematika5G-tg</v>
      </c>
      <c r="AA41" s="61"/>
      <c r="AB41" s="45"/>
      <c r="AC41" s="68"/>
      <c r="AD41" s="24" t="s">
        <v>99</v>
      </c>
      <c r="AE41" s="68" t="s">
        <v>296</v>
      </c>
    </row>
    <row r="42" spans="1:31" s="6" customFormat="1" ht="12.75">
      <c r="A42" s="106" t="s">
        <v>230</v>
      </c>
      <c r="B42" s="116" t="s">
        <v>151</v>
      </c>
      <c r="C42" s="94"/>
      <c r="D42" s="80"/>
      <c r="E42" s="80"/>
      <c r="F42" s="80"/>
      <c r="G42" s="80"/>
      <c r="H42" s="80"/>
      <c r="I42" s="12"/>
      <c r="J42" s="12"/>
      <c r="K42" s="12"/>
      <c r="L42" s="102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7" t="s">
        <v>156</v>
      </c>
      <c r="U42" s="61"/>
      <c r="V42" s="45"/>
      <c r="W42" s="68"/>
      <c r="X42" s="61"/>
      <c r="Y42" s="45"/>
      <c r="Z42" s="68"/>
      <c r="AA42" s="61"/>
      <c r="AB42" s="45"/>
      <c r="AC42" s="68"/>
      <c r="AD42" s="24" t="s">
        <v>142</v>
      </c>
      <c r="AE42" s="68" t="s">
        <v>297</v>
      </c>
    </row>
    <row r="43" spans="1:31" s="6" customFormat="1" ht="12.75">
      <c r="A43" s="106" t="s">
        <v>231</v>
      </c>
      <c r="B43" s="116" t="s">
        <v>152</v>
      </c>
      <c r="C43" s="94"/>
      <c r="D43" s="80"/>
      <c r="E43" s="80"/>
      <c r="F43" s="80"/>
      <c r="G43" s="80"/>
      <c r="H43" s="80"/>
      <c r="I43" s="12"/>
      <c r="J43" s="12"/>
      <c r="K43" s="12"/>
      <c r="L43" s="12"/>
      <c r="M43" s="102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7" t="s">
        <v>156</v>
      </c>
      <c r="U43" s="21"/>
      <c r="V43" s="14"/>
      <c r="W43" s="150"/>
      <c r="X43" s="20"/>
      <c r="Y43" s="108"/>
      <c r="Z43" s="109"/>
      <c r="AA43" s="61"/>
      <c r="AB43" s="45"/>
      <c r="AC43" s="68"/>
      <c r="AD43" s="24" t="s">
        <v>142</v>
      </c>
      <c r="AE43" s="68" t="s">
        <v>298</v>
      </c>
    </row>
    <row r="44" spans="1:31" s="6" customFormat="1" ht="12.75">
      <c r="A44" s="233" t="s">
        <v>34</v>
      </c>
      <c r="B44" s="234"/>
      <c r="C44" s="90">
        <f aca="true" t="shared" si="9" ref="C44:N44">SUMIF(C41:C43,"=x",$O41:$O43)+SUMIF(C41:C43,"=x",$P41:$P43)+SUMIF(C41:C43,"=x",$Q41:$Q43)</f>
        <v>0</v>
      </c>
      <c r="D44" s="82">
        <f t="shared" si="9"/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235">
        <f>SUM(C44:N44)</f>
        <v>4</v>
      </c>
      <c r="P44" s="236"/>
      <c r="Q44" s="236"/>
      <c r="R44" s="236"/>
      <c r="S44" s="236"/>
      <c r="T44" s="237"/>
      <c r="U44" s="216"/>
      <c r="V44" s="217"/>
      <c r="W44" s="217"/>
      <c r="X44" s="217"/>
      <c r="Y44" s="217"/>
      <c r="Z44" s="217"/>
      <c r="AA44" s="217"/>
      <c r="AB44" s="217"/>
      <c r="AC44" s="217"/>
      <c r="AD44" s="217"/>
      <c r="AE44" s="218"/>
    </row>
    <row r="45" spans="1:31" s="6" customFormat="1" ht="12.75">
      <c r="A45" s="247" t="s">
        <v>35</v>
      </c>
      <c r="B45" s="248"/>
      <c r="C45" s="91">
        <f aca="true" t="shared" si="10" ref="C45:N45">SUMIF(C41:C43,"=x",$S41:$S43)</f>
        <v>0</v>
      </c>
      <c r="D45" s="84">
        <f t="shared" si="10"/>
        <v>0</v>
      </c>
      <c r="E45" s="84">
        <f t="shared" si="10"/>
        <v>0</v>
      </c>
      <c r="F45" s="84">
        <f t="shared" si="10"/>
        <v>0</v>
      </c>
      <c r="G45" s="84">
        <f t="shared" si="10"/>
        <v>0</v>
      </c>
      <c r="H45" s="84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244">
        <f>SUM(C45:N45)</f>
        <v>4</v>
      </c>
      <c r="P45" s="245"/>
      <c r="Q45" s="245"/>
      <c r="R45" s="245"/>
      <c r="S45" s="245"/>
      <c r="T45" s="246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1"/>
    </row>
    <row r="46" spans="1:31" s="6" customFormat="1" ht="12.75">
      <c r="A46" s="252" t="s">
        <v>36</v>
      </c>
      <c r="B46" s="253"/>
      <c r="C46" s="92">
        <f>SUMPRODUCT(--(C41:C43="x"),--($T41:$T43="K(5)"))</f>
        <v>0</v>
      </c>
      <c r="D46" s="86">
        <f aca="true" t="shared" si="11" ref="D46:N46">SUMPRODUCT(--(D41:D43="x"),--($T41:$T43="K(5)"))</f>
        <v>0</v>
      </c>
      <c r="E46" s="86">
        <f t="shared" si="11"/>
        <v>0</v>
      </c>
      <c r="F46" s="86">
        <f t="shared" si="11"/>
        <v>0</v>
      </c>
      <c r="G46" s="86">
        <f t="shared" si="11"/>
        <v>0</v>
      </c>
      <c r="H46" s="86">
        <f t="shared" si="11"/>
        <v>0</v>
      </c>
      <c r="I46" s="86">
        <f t="shared" si="11"/>
        <v>0</v>
      </c>
      <c r="J46" s="86">
        <f t="shared" si="11"/>
        <v>0</v>
      </c>
      <c r="K46" s="86">
        <f t="shared" si="11"/>
        <v>0</v>
      </c>
      <c r="L46" s="86">
        <f t="shared" si="11"/>
        <v>0</v>
      </c>
      <c r="M46" s="86">
        <f t="shared" si="11"/>
        <v>0</v>
      </c>
      <c r="N46" s="87">
        <f t="shared" si="11"/>
        <v>0</v>
      </c>
      <c r="O46" s="241">
        <f>SUM(C46:N46)</f>
        <v>0</v>
      </c>
      <c r="P46" s="242"/>
      <c r="Q46" s="242"/>
      <c r="R46" s="242"/>
      <c r="S46" s="242"/>
      <c r="T46" s="243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1"/>
    </row>
    <row r="47" spans="1:31" s="6" customFormat="1" ht="12.75">
      <c r="A47" s="239" t="s">
        <v>9</v>
      </c>
      <c r="B47" s="240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5"/>
    </row>
    <row r="48" spans="1:31" s="6" customFormat="1" ht="12.75">
      <c r="A48" s="233" t="s">
        <v>34</v>
      </c>
      <c r="B48" s="234"/>
      <c r="C48" s="90">
        <f aca="true" t="shared" si="12" ref="C48:N50">SUMIF($A3:$A47,$A48,C3:C47)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235">
        <f>SUM(C48:N48)</f>
        <v>47</v>
      </c>
      <c r="P48" s="236"/>
      <c r="Q48" s="236"/>
      <c r="R48" s="236"/>
      <c r="S48" s="236"/>
      <c r="T48" s="237"/>
      <c r="U48" s="219"/>
      <c r="V48" s="220"/>
      <c r="W48" s="220"/>
      <c r="X48" s="220"/>
      <c r="Y48" s="220"/>
      <c r="Z48" s="220"/>
      <c r="AA48" s="220"/>
      <c r="AB48" s="220"/>
      <c r="AC48" s="220"/>
      <c r="AD48" s="220"/>
      <c r="AE48" s="221"/>
    </row>
    <row r="49" spans="1:31" s="6" customFormat="1" ht="12.75">
      <c r="A49" s="247" t="s">
        <v>35</v>
      </c>
      <c r="B49" s="248"/>
      <c r="C49" s="91">
        <f t="shared" si="12"/>
        <v>0</v>
      </c>
      <c r="D49" s="84">
        <f t="shared" si="12"/>
        <v>0</v>
      </c>
      <c r="E49" s="84">
        <f t="shared" si="12"/>
        <v>0</v>
      </c>
      <c r="F49" s="84">
        <f t="shared" si="12"/>
        <v>0</v>
      </c>
      <c r="G49" s="84">
        <f t="shared" si="12"/>
        <v>0</v>
      </c>
      <c r="H49" s="84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244">
        <f>SUM(C49:N49)</f>
        <v>56</v>
      </c>
      <c r="P49" s="245"/>
      <c r="Q49" s="245"/>
      <c r="R49" s="245"/>
      <c r="S49" s="245"/>
      <c r="T49" s="246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1"/>
    </row>
    <row r="50" spans="1:31" s="6" customFormat="1" ht="12.75">
      <c r="A50" s="252" t="s">
        <v>36</v>
      </c>
      <c r="B50" s="253"/>
      <c r="C50" s="92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241">
        <f>SUM(C50:N50)</f>
        <v>9</v>
      </c>
      <c r="P50" s="242"/>
      <c r="Q50" s="242"/>
      <c r="R50" s="242"/>
      <c r="S50" s="242"/>
      <c r="T50" s="243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1"/>
    </row>
    <row r="51" spans="1:31" s="6" customFormat="1" ht="13.5" thickBot="1">
      <c r="A51" s="254" t="s">
        <v>40</v>
      </c>
      <c r="B51" s="255"/>
      <c r="C51" s="93"/>
      <c r="D51" s="88"/>
      <c r="E51" s="88"/>
      <c r="F51" s="88"/>
      <c r="G51" s="88"/>
      <c r="H51" s="88"/>
      <c r="I51" s="78">
        <f>11+2</f>
        <v>13</v>
      </c>
      <c r="J51" s="78">
        <f>12+2</f>
        <v>14</v>
      </c>
      <c r="K51" s="78">
        <f>13</f>
        <v>13</v>
      </c>
      <c r="L51" s="78">
        <f>12+2</f>
        <v>14</v>
      </c>
      <c r="M51" s="78">
        <f>0+1</f>
        <v>1</v>
      </c>
      <c r="N51" s="79">
        <f>0+1</f>
        <v>1</v>
      </c>
      <c r="O51" s="256">
        <f>SUM(C51:N51)</f>
        <v>56</v>
      </c>
      <c r="P51" s="257"/>
      <c r="Q51" s="257"/>
      <c r="R51" s="257"/>
      <c r="S51" s="257"/>
      <c r="T51" s="258"/>
      <c r="U51" s="224"/>
      <c r="V51" s="225"/>
      <c r="W51" s="225"/>
      <c r="X51" s="225"/>
      <c r="Y51" s="225"/>
      <c r="Z51" s="225"/>
      <c r="AA51" s="225"/>
      <c r="AB51" s="225"/>
      <c r="AC51" s="225"/>
      <c r="AD51" s="225"/>
      <c r="AE51" s="226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238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  <mergeCell ref="C4:N4"/>
    <mergeCell ref="T4:T5"/>
    <mergeCell ref="U29:AE29"/>
    <mergeCell ref="A26:B26"/>
    <mergeCell ref="O26:T26"/>
    <mergeCell ref="A27:B27"/>
    <mergeCell ref="O27:T27"/>
    <mergeCell ref="A28:B28"/>
    <mergeCell ref="O28:T28"/>
    <mergeCell ref="X4:Z5"/>
    <mergeCell ref="A35:B35"/>
    <mergeCell ref="C35:N35"/>
    <mergeCell ref="O35:T35"/>
    <mergeCell ref="A29:B29"/>
    <mergeCell ref="C29:N29"/>
    <mergeCell ref="O29:T29"/>
    <mergeCell ref="A32:B32"/>
    <mergeCell ref="O32:T32"/>
    <mergeCell ref="A33:B33"/>
    <mergeCell ref="O33:T33"/>
    <mergeCell ref="A34:B34"/>
    <mergeCell ref="O34:T34"/>
    <mergeCell ref="U38:AE38"/>
    <mergeCell ref="U39:AE39"/>
    <mergeCell ref="U40:AE40"/>
    <mergeCell ref="A37:B37"/>
    <mergeCell ref="O37:T37"/>
    <mergeCell ref="O40:T40"/>
    <mergeCell ref="A39:B39"/>
    <mergeCell ref="O39:T39"/>
    <mergeCell ref="A45:B45"/>
    <mergeCell ref="O45:T45"/>
    <mergeCell ref="A46:B46"/>
    <mergeCell ref="O46:T46"/>
    <mergeCell ref="A38:B38"/>
    <mergeCell ref="O38:T38"/>
    <mergeCell ref="A44:B44"/>
    <mergeCell ref="O44:T44"/>
    <mergeCell ref="A40:B40"/>
    <mergeCell ref="C40:N40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49:B49"/>
    <mergeCell ref="O49:T49"/>
    <mergeCell ref="A50:B50"/>
    <mergeCell ref="O50:T50"/>
    <mergeCell ref="AE4:AE5"/>
    <mergeCell ref="U6:AE6"/>
    <mergeCell ref="U26:AE26"/>
    <mergeCell ref="U27:AE27"/>
    <mergeCell ref="U28:AE28"/>
    <mergeCell ref="U4:W5"/>
    <mergeCell ref="AA4:AC5"/>
    <mergeCell ref="AD4:AD5"/>
    <mergeCell ref="U32:AE32"/>
    <mergeCell ref="U33:AE33"/>
    <mergeCell ref="U34:AE34"/>
    <mergeCell ref="U35:AE35"/>
    <mergeCell ref="U37:AE37"/>
    <mergeCell ref="U44:AE44"/>
    <mergeCell ref="U45:AE45"/>
    <mergeCell ref="U46:AE46"/>
    <mergeCell ref="U47:AE47"/>
    <mergeCell ref="U48:AE4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V1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259" t="s">
        <v>496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60" t="s">
        <v>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61" t="s">
        <v>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22" t="s">
        <v>1</v>
      </c>
      <c r="B4" s="222" t="s">
        <v>0</v>
      </c>
      <c r="C4" s="227" t="s">
        <v>28</v>
      </c>
      <c r="D4" s="228"/>
      <c r="E4" s="228"/>
      <c r="F4" s="228"/>
      <c r="G4" s="228"/>
      <c r="H4" s="229"/>
      <c r="I4" s="229"/>
      <c r="J4" s="229"/>
      <c r="K4" s="229"/>
      <c r="L4" s="229"/>
      <c r="M4" s="229"/>
      <c r="N4" s="230"/>
      <c r="O4" s="227" t="s">
        <v>29</v>
      </c>
      <c r="P4" s="228"/>
      <c r="Q4" s="228"/>
      <c r="R4" s="228"/>
      <c r="S4" s="231" t="s">
        <v>30</v>
      </c>
      <c r="T4" s="262" t="s">
        <v>31</v>
      </c>
      <c r="U4" s="222" t="s">
        <v>2</v>
      </c>
      <c r="V4" s="222"/>
      <c r="W4" s="222"/>
      <c r="X4" s="222" t="s">
        <v>3</v>
      </c>
      <c r="Y4" s="222"/>
      <c r="Z4" s="222"/>
      <c r="AA4" s="222" t="s">
        <v>8</v>
      </c>
      <c r="AB4" s="222"/>
      <c r="AC4" s="222"/>
      <c r="AD4" s="222" t="s">
        <v>4</v>
      </c>
      <c r="AE4" s="222" t="s">
        <v>240</v>
      </c>
    </row>
    <row r="5" spans="1:31" ht="12.75" customHeight="1">
      <c r="A5" s="223"/>
      <c r="B5" s="223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32"/>
      <c r="T5" s="26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6" customFormat="1" ht="12.75">
      <c r="A6" s="239" t="s">
        <v>90</v>
      </c>
      <c r="B6" s="240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68"/>
    </row>
    <row r="7" spans="1:31" s="6" customFormat="1" ht="12.75">
      <c r="A7" s="106" t="s">
        <v>61</v>
      </c>
      <c r="B7" s="106" t="s">
        <v>62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80"/>
      <c r="N7" s="81"/>
      <c r="O7" s="21">
        <v>2</v>
      </c>
      <c r="P7" s="14"/>
      <c r="Q7" s="14"/>
      <c r="R7" s="22"/>
      <c r="S7" s="21">
        <v>5</v>
      </c>
      <c r="T7" s="57" t="s">
        <v>75</v>
      </c>
      <c r="U7" s="21" t="s">
        <v>33</v>
      </c>
      <c r="V7" s="124" t="str">
        <f>'Matematikatanár közös rész'!A37</f>
        <v>mm5t1ge4</v>
      </c>
      <c r="W7" s="131" t="str">
        <f>'Matematikatanár közös rész'!B37</f>
        <v>Geometriai transzformációkE-tk</v>
      </c>
      <c r="X7" s="67" t="s">
        <v>42</v>
      </c>
      <c r="Y7" s="114" t="str">
        <f>A8</f>
        <v>mm5t2ge7a</v>
      </c>
      <c r="Z7" s="115" t="str">
        <f>B8</f>
        <v>Fejezetek a geometriábólG-ta</v>
      </c>
      <c r="AA7" s="61"/>
      <c r="AB7" s="45"/>
      <c r="AC7" s="66"/>
      <c r="AD7" s="24" t="s">
        <v>81</v>
      </c>
      <c r="AE7" s="134" t="s">
        <v>299</v>
      </c>
    </row>
    <row r="8" spans="1:31" s="6" customFormat="1" ht="12.75">
      <c r="A8" s="106" t="s">
        <v>63</v>
      </c>
      <c r="B8" s="106" t="s">
        <v>79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/>
      <c r="P8" s="14">
        <v>2</v>
      </c>
      <c r="Q8" s="14"/>
      <c r="R8" s="22"/>
      <c r="S8" s="21">
        <v>0</v>
      </c>
      <c r="T8" s="57" t="s">
        <v>77</v>
      </c>
      <c r="U8" s="21" t="s">
        <v>33</v>
      </c>
      <c r="V8" s="124" t="str">
        <f>'Matematikatanár közös rész'!A37</f>
        <v>mm5t1ge4</v>
      </c>
      <c r="W8" s="131" t="str">
        <f>'Matematikatanár közös rész'!B37</f>
        <v>Geometriai transzformációkE-tk</v>
      </c>
      <c r="X8" s="20"/>
      <c r="Y8" s="12"/>
      <c r="Z8" s="68"/>
      <c r="AA8" s="61"/>
      <c r="AB8" s="45"/>
      <c r="AC8" s="66"/>
      <c r="AD8" s="24" t="s">
        <v>81</v>
      </c>
      <c r="AE8" s="134" t="s">
        <v>300</v>
      </c>
    </row>
    <row r="9" spans="1:31" s="6" customFormat="1" ht="12.75">
      <c r="A9" s="106" t="s">
        <v>64</v>
      </c>
      <c r="B9" s="106" t="s">
        <v>65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80"/>
      <c r="N9" s="81"/>
      <c r="O9" s="21">
        <v>2</v>
      </c>
      <c r="P9" s="14"/>
      <c r="Q9" s="14"/>
      <c r="R9" s="22"/>
      <c r="S9" s="21">
        <v>5</v>
      </c>
      <c r="T9" s="57" t="s">
        <v>75</v>
      </c>
      <c r="U9" s="21" t="s">
        <v>33</v>
      </c>
      <c r="V9" s="124" t="str">
        <f>'Matematikatanár közös rész'!A34</f>
        <v>mm5t1an4</v>
      </c>
      <c r="W9" s="131" t="str">
        <f>'Matematikatanár közös rész'!B34</f>
        <v>Egyváltozós analízis2E-tk</v>
      </c>
      <c r="X9" s="20" t="s">
        <v>33</v>
      </c>
      <c r="Y9" s="108" t="str">
        <f>'Matematikatanár közös rész'!A12</f>
        <v>mm5t1al1</v>
      </c>
      <c r="Z9" s="109" t="str">
        <f>'Matematikatanár közös rész'!B12</f>
        <v>Algebra és számelmélet1E-tk</v>
      </c>
      <c r="AA9" s="67" t="s">
        <v>42</v>
      </c>
      <c r="AB9" s="114" t="str">
        <f>A10</f>
        <v>mm5t2an7a</v>
      </c>
      <c r="AC9" s="115" t="str">
        <f>B10</f>
        <v>Többváltozós analízisG-ta</v>
      </c>
      <c r="AD9" s="24" t="s">
        <v>85</v>
      </c>
      <c r="AE9" s="134" t="s">
        <v>301</v>
      </c>
    </row>
    <row r="10" spans="1:31" s="6" customFormat="1" ht="12.75">
      <c r="A10" s="106" t="s">
        <v>66</v>
      </c>
      <c r="B10" s="106" t="s">
        <v>80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/>
      <c r="P10" s="14">
        <v>2</v>
      </c>
      <c r="Q10" s="14"/>
      <c r="R10" s="22"/>
      <c r="S10" s="21">
        <v>0</v>
      </c>
      <c r="T10" s="57" t="s">
        <v>77</v>
      </c>
      <c r="U10" s="21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0" t="s">
        <v>33</v>
      </c>
      <c r="Y10" s="108" t="str">
        <f>'Matematikatanár közös rész'!A12</f>
        <v>mm5t1al1</v>
      </c>
      <c r="Z10" s="109" t="str">
        <f>'Matematikatanár közös rész'!B12</f>
        <v>Algebra és számelmélet1E-tk</v>
      </c>
      <c r="AA10" s="61"/>
      <c r="AB10" s="45"/>
      <c r="AC10" s="66"/>
      <c r="AD10" s="24" t="s">
        <v>85</v>
      </c>
      <c r="AE10" s="134" t="s">
        <v>302</v>
      </c>
    </row>
    <row r="11" spans="1:31" s="6" customFormat="1" ht="12.75">
      <c r="A11" s="106" t="s">
        <v>67</v>
      </c>
      <c r="B11" s="106" t="s">
        <v>68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80"/>
      <c r="N11" s="81"/>
      <c r="O11" s="21"/>
      <c r="P11" s="14">
        <v>2</v>
      </c>
      <c r="Q11" s="14"/>
      <c r="R11" s="22"/>
      <c r="S11" s="21">
        <v>2</v>
      </c>
      <c r="T11" s="57" t="s">
        <v>78</v>
      </c>
      <c r="U11" s="21" t="s">
        <v>33</v>
      </c>
      <c r="V11" s="124" t="str">
        <f>'Matematikatanár közös rész'!A26</f>
        <v>mm5t1an2</v>
      </c>
      <c r="W11" s="131" t="str">
        <f>'Matematikatanár közös rész'!B26</f>
        <v>Bevezető analízis2E-tk</v>
      </c>
      <c r="X11" s="20"/>
      <c r="Y11" s="12"/>
      <c r="Z11" s="68"/>
      <c r="AA11" s="61"/>
      <c r="AB11" s="45"/>
      <c r="AC11" s="66"/>
      <c r="AD11" s="24" t="s">
        <v>82</v>
      </c>
      <c r="AE11" s="134" t="s">
        <v>303</v>
      </c>
    </row>
    <row r="12" spans="1:31" s="206" customFormat="1" ht="12.75">
      <c r="A12" s="198" t="s">
        <v>69</v>
      </c>
      <c r="B12" s="198" t="s">
        <v>70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180"/>
      <c r="P12" s="176">
        <v>2</v>
      </c>
      <c r="Q12" s="176"/>
      <c r="R12" s="199"/>
      <c r="S12" s="180">
        <v>2</v>
      </c>
      <c r="T12" s="201" t="s">
        <v>78</v>
      </c>
      <c r="U12" s="180" t="s">
        <v>33</v>
      </c>
      <c r="V12" s="202" t="str">
        <f>'[1]Matematikatanár közös rész'!A33</f>
        <v>mm5t2em3</v>
      </c>
      <c r="W12" s="203" t="str">
        <f>'[1]Matematikatanár közös rész'!B33</f>
        <v>Elemi matematika2G-tk</v>
      </c>
      <c r="X12" s="20"/>
      <c r="Y12" s="12"/>
      <c r="Z12" s="68"/>
      <c r="AA12" s="20"/>
      <c r="AB12" s="12"/>
      <c r="AC12" s="68"/>
      <c r="AD12" s="24" t="s">
        <v>84</v>
      </c>
      <c r="AE12" s="68" t="s">
        <v>304</v>
      </c>
    </row>
    <row r="13" spans="1:31" s="6" customFormat="1" ht="12.75">
      <c r="A13" s="106" t="s">
        <v>71</v>
      </c>
      <c r="B13" s="106" t="s">
        <v>72</v>
      </c>
      <c r="C13" s="94"/>
      <c r="D13" s="80"/>
      <c r="E13" s="80"/>
      <c r="F13" s="80"/>
      <c r="G13" s="80"/>
      <c r="H13" s="80"/>
      <c r="I13" s="12"/>
      <c r="J13" s="12" t="s">
        <v>32</v>
      </c>
      <c r="K13" s="102" t="s">
        <v>52</v>
      </c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78</v>
      </c>
      <c r="U13" s="59" t="s">
        <v>33</v>
      </c>
      <c r="V13" s="140" t="str">
        <f>'Matematikatanár közös rész'!A29</f>
        <v>mm5t1ge3</v>
      </c>
      <c r="W13" s="145" t="str">
        <f>'Matematikatanár közös rész'!B29</f>
        <v>Analitikus geometriaE-tk</v>
      </c>
      <c r="X13" s="59" t="s">
        <v>33</v>
      </c>
      <c r="Y13" s="140" t="str">
        <f>'Matematikatanár közös rész'!A34</f>
        <v>mm5t1an4</v>
      </c>
      <c r="Z13" s="145" t="str">
        <f>'Matematikatanár közös rész'!B34</f>
        <v>Egyváltozós analízis2E-tk</v>
      </c>
      <c r="AA13" s="21" t="s">
        <v>33</v>
      </c>
      <c r="AB13" s="124" t="str">
        <f>'Matematikatanár közös rész'!A24</f>
        <v>mm5t1al2</v>
      </c>
      <c r="AC13" s="131" t="str">
        <f>'Matematikatanár közös rész'!B24</f>
        <v>Algebra és számelmélet2E-tk</v>
      </c>
      <c r="AD13" s="24" t="s">
        <v>83</v>
      </c>
      <c r="AE13" s="137" t="s">
        <v>290</v>
      </c>
    </row>
    <row r="14" spans="1:31" s="6" customFormat="1" ht="12.75">
      <c r="A14" s="106" t="s">
        <v>73</v>
      </c>
      <c r="B14" s="106" t="s">
        <v>74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75</v>
      </c>
      <c r="U14" s="20"/>
      <c r="V14" s="12"/>
      <c r="W14" s="68"/>
      <c r="X14" s="64"/>
      <c r="Y14" s="44"/>
      <c r="Z14" s="66"/>
      <c r="AA14" s="61"/>
      <c r="AB14" s="45"/>
      <c r="AC14" s="66"/>
      <c r="AD14" s="24" t="s">
        <v>84</v>
      </c>
      <c r="AE14" s="134" t="s">
        <v>305</v>
      </c>
    </row>
    <row r="15" spans="1:31" s="6" customFormat="1" ht="12.75">
      <c r="A15" s="233" t="s">
        <v>34</v>
      </c>
      <c r="B15" s="234"/>
      <c r="C15" s="90">
        <f aca="true" t="shared" si="0" ref="C15:N15">SUMIF(C7:C14,"=x",$O7:$O14)+SUMIF(C7:C14,"=x",$P7:$P14)+SUMIF(C7:C14,"=x",$Q7:$Q14)</f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2">
        <f>SUMIF(M7:M14,"=x",$O7:$O14)+SUMIF(M7:M14,"=x",$P7:$P14)+SUMIF(M7:M14,"=x",$Q7:$Q14)</f>
        <v>0</v>
      </c>
      <c r="N15" s="83">
        <f t="shared" si="0"/>
        <v>0</v>
      </c>
      <c r="O15" s="235">
        <f>SUM(C15:N15)</f>
        <v>16</v>
      </c>
      <c r="P15" s="236"/>
      <c r="Q15" s="236"/>
      <c r="R15" s="236"/>
      <c r="S15" s="236"/>
      <c r="T15" s="237"/>
      <c r="U15" s="216"/>
      <c r="V15" s="217"/>
      <c r="W15" s="217"/>
      <c r="X15" s="217"/>
      <c r="Y15" s="217"/>
      <c r="Z15" s="217"/>
      <c r="AA15" s="217"/>
      <c r="AB15" s="217"/>
      <c r="AC15" s="217"/>
      <c r="AD15" s="217"/>
      <c r="AE15" s="218"/>
    </row>
    <row r="16" spans="1:31" s="6" customFormat="1" ht="12.75">
      <c r="A16" s="247" t="s">
        <v>35</v>
      </c>
      <c r="B16" s="248"/>
      <c r="C16" s="91">
        <f aca="true" t="shared" si="1" ref="C16:N16">SUMIF(C7:C14,"=x",$S7:$S14)</f>
        <v>0</v>
      </c>
      <c r="D16" s="84">
        <f t="shared" si="1"/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4">
        <f>SUMIF(M7:M14,"=x",$S7:$S14)</f>
        <v>0</v>
      </c>
      <c r="N16" s="85">
        <f t="shared" si="1"/>
        <v>0</v>
      </c>
      <c r="O16" s="244">
        <f>SUM(C16:N16)</f>
        <v>18</v>
      </c>
      <c r="P16" s="245"/>
      <c r="Q16" s="245"/>
      <c r="R16" s="245"/>
      <c r="S16" s="245"/>
      <c r="T16" s="246"/>
      <c r="U16" s="219"/>
      <c r="V16" s="220"/>
      <c r="W16" s="220"/>
      <c r="X16" s="220"/>
      <c r="Y16" s="220"/>
      <c r="Z16" s="220"/>
      <c r="AA16" s="220"/>
      <c r="AB16" s="220"/>
      <c r="AC16" s="220"/>
      <c r="AD16" s="220"/>
      <c r="AE16" s="221"/>
    </row>
    <row r="17" spans="1:31" s="6" customFormat="1" ht="12.75">
      <c r="A17" s="252" t="s">
        <v>36</v>
      </c>
      <c r="B17" s="253"/>
      <c r="C17" s="92">
        <f>SUMPRODUCT(--(C7:C14="x"),--($T7:$T14="K(5)"))</f>
        <v>0</v>
      </c>
      <c r="D17" s="86">
        <f aca="true" t="shared" si="2" ref="D17:N17">SUMPRODUCT(--(D7:D14="x"),--($T7:$T14="K(5)"))</f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  <c r="I17" s="86">
        <f t="shared" si="2"/>
        <v>2</v>
      </c>
      <c r="J17" s="86">
        <f t="shared" si="2"/>
        <v>1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7">
        <f t="shared" si="2"/>
        <v>0</v>
      </c>
      <c r="O17" s="241">
        <f>SUM(C17:N17)</f>
        <v>3</v>
      </c>
      <c r="P17" s="242"/>
      <c r="Q17" s="242"/>
      <c r="R17" s="242"/>
      <c r="S17" s="242"/>
      <c r="T17" s="243"/>
      <c r="U17" s="219"/>
      <c r="V17" s="220"/>
      <c r="W17" s="220"/>
      <c r="X17" s="220"/>
      <c r="Y17" s="220"/>
      <c r="Z17" s="220"/>
      <c r="AA17" s="220"/>
      <c r="AB17" s="220"/>
      <c r="AC17" s="220"/>
      <c r="AD17" s="220"/>
      <c r="AE17" s="221"/>
    </row>
    <row r="18" spans="1:31" s="6" customFormat="1" ht="12.75">
      <c r="A18" s="239" t="s">
        <v>92</v>
      </c>
      <c r="B18" s="240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5"/>
    </row>
    <row r="19" spans="1:31" s="6" customFormat="1" ht="12.75">
      <c r="A19" s="106" t="s">
        <v>86</v>
      </c>
      <c r="B19" s="107" t="s">
        <v>87</v>
      </c>
      <c r="C19" s="94"/>
      <c r="D19" s="80"/>
      <c r="E19" s="80"/>
      <c r="F19" s="80"/>
      <c r="G19" s="80"/>
      <c r="H19" s="80"/>
      <c r="I19" s="12" t="s">
        <v>32</v>
      </c>
      <c r="J19" s="12"/>
      <c r="K19" s="12"/>
      <c r="L19" s="12"/>
      <c r="M19" s="80"/>
      <c r="N19" s="81"/>
      <c r="O19" s="21"/>
      <c r="P19" s="14">
        <v>2</v>
      </c>
      <c r="Q19" s="14"/>
      <c r="R19" s="22"/>
      <c r="S19" s="21">
        <v>2</v>
      </c>
      <c r="T19" s="57" t="s">
        <v>78</v>
      </c>
      <c r="U19" s="21" t="s">
        <v>33</v>
      </c>
      <c r="V19" s="124" t="str">
        <f>'Matematikatanár közös rész'!A52</f>
        <v>mm5t2mo6</v>
      </c>
      <c r="W19" s="131" t="str">
        <f>'Matematikatanár közös rész'!B52</f>
        <v>A matematika tanítása2G-tk</v>
      </c>
      <c r="X19" s="20"/>
      <c r="Y19" s="108"/>
      <c r="Z19" s="109"/>
      <c r="AA19" s="61"/>
      <c r="AB19" s="45"/>
      <c r="AC19" s="66"/>
      <c r="AD19" s="35" t="s">
        <v>91</v>
      </c>
      <c r="AE19" s="134" t="s">
        <v>306</v>
      </c>
    </row>
    <row r="20" spans="1:31" s="6" customFormat="1" ht="12.75">
      <c r="A20" s="106" t="s">
        <v>88</v>
      </c>
      <c r="B20" s="107" t="s">
        <v>89</v>
      </c>
      <c r="C20" s="94"/>
      <c r="D20" s="80"/>
      <c r="E20" s="80"/>
      <c r="F20" s="80"/>
      <c r="G20" s="80"/>
      <c r="H20" s="80"/>
      <c r="I20" s="12"/>
      <c r="J20" s="12" t="s">
        <v>32</v>
      </c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78</v>
      </c>
      <c r="U20" s="20" t="s">
        <v>33</v>
      </c>
      <c r="V20" s="108" t="str">
        <f>A19</f>
        <v>mm5t2ms7a</v>
      </c>
      <c r="W20" s="109" t="str">
        <f>B19</f>
        <v>Matematikatanítás és szakmódszertan1G-ta</v>
      </c>
      <c r="X20" s="20"/>
      <c r="Y20" s="108"/>
      <c r="Z20" s="109"/>
      <c r="AA20" s="61"/>
      <c r="AB20" s="45"/>
      <c r="AC20" s="66"/>
      <c r="AD20" s="35" t="s">
        <v>91</v>
      </c>
      <c r="AE20" s="134" t="s">
        <v>307</v>
      </c>
    </row>
    <row r="21" spans="1:31" s="6" customFormat="1" ht="12.75">
      <c r="A21" s="233" t="s">
        <v>34</v>
      </c>
      <c r="B21" s="234"/>
      <c r="C21" s="90">
        <f aca="true" t="shared" si="3" ref="C21:N21">SUMIF(C19:C20,"=x",$O19:$O20)+SUMIF(C19:C20,"=x",$P19:$P20)+SUMIF(C19:C20,"=x",$Q19:$Q20)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2">
        <f t="shared" si="3"/>
        <v>0</v>
      </c>
      <c r="N21" s="83">
        <f t="shared" si="3"/>
        <v>0</v>
      </c>
      <c r="O21" s="235">
        <f>SUM(C21:N21)</f>
        <v>4</v>
      </c>
      <c r="P21" s="236"/>
      <c r="Q21" s="236"/>
      <c r="R21" s="236"/>
      <c r="S21" s="236"/>
      <c r="T21" s="237"/>
      <c r="U21" s="216"/>
      <c r="V21" s="217"/>
      <c r="W21" s="217"/>
      <c r="X21" s="217"/>
      <c r="Y21" s="217"/>
      <c r="Z21" s="217"/>
      <c r="AA21" s="217"/>
      <c r="AB21" s="217"/>
      <c r="AC21" s="217"/>
      <c r="AD21" s="217"/>
      <c r="AE21" s="218"/>
    </row>
    <row r="22" spans="1:31" s="6" customFormat="1" ht="12.75">
      <c r="A22" s="247" t="s">
        <v>35</v>
      </c>
      <c r="B22" s="248"/>
      <c r="C22" s="91">
        <f aca="true" t="shared" si="4" ref="C22:N22">SUMIF(C19:C20,"=x",$S19:$S20)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4">
        <f t="shared" si="4"/>
        <v>0</v>
      </c>
      <c r="N22" s="85">
        <f t="shared" si="4"/>
        <v>0</v>
      </c>
      <c r="O22" s="244">
        <f>SUM(C22:N22)</f>
        <v>4</v>
      </c>
      <c r="P22" s="245"/>
      <c r="Q22" s="245"/>
      <c r="R22" s="245"/>
      <c r="S22" s="245"/>
      <c r="T22" s="246"/>
      <c r="U22" s="219"/>
      <c r="V22" s="220"/>
      <c r="W22" s="220"/>
      <c r="X22" s="220"/>
      <c r="Y22" s="220"/>
      <c r="Z22" s="220"/>
      <c r="AA22" s="220"/>
      <c r="AB22" s="220"/>
      <c r="AC22" s="220"/>
      <c r="AD22" s="220"/>
      <c r="AE22" s="221"/>
    </row>
    <row r="23" spans="1:31" s="6" customFormat="1" ht="12.75">
      <c r="A23" s="252" t="s">
        <v>36</v>
      </c>
      <c r="B23" s="253"/>
      <c r="C23" s="92">
        <f>SUMPRODUCT(--(C19:C20="x"),--($T19:$T20="K(5)"))</f>
        <v>0</v>
      </c>
      <c r="D23" s="86">
        <f aca="true" t="shared" si="5" ref="D23:N23">SUMPRODUCT(--(D19:D20="x"),--($T19:$T20="K(5)"))</f>
        <v>0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7">
        <f t="shared" si="5"/>
        <v>0</v>
      </c>
      <c r="O23" s="241">
        <f>SUM(C23:N23)</f>
        <v>0</v>
      </c>
      <c r="P23" s="242"/>
      <c r="Q23" s="242"/>
      <c r="R23" s="242"/>
      <c r="S23" s="242"/>
      <c r="T23" s="243"/>
      <c r="U23" s="219"/>
      <c r="V23" s="220"/>
      <c r="W23" s="220"/>
      <c r="X23" s="220"/>
      <c r="Y23" s="220"/>
      <c r="Z23" s="220"/>
      <c r="AA23" s="220"/>
      <c r="AB23" s="220"/>
      <c r="AC23" s="220"/>
      <c r="AD23" s="220"/>
      <c r="AE23" s="221"/>
    </row>
    <row r="24" spans="1:31" s="6" customFormat="1" ht="12.75">
      <c r="A24" s="239" t="s">
        <v>38</v>
      </c>
      <c r="B24" s="240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5"/>
    </row>
    <row r="25" spans="1:31" s="6" customFormat="1" ht="12.75">
      <c r="A25" s="106" t="s">
        <v>93</v>
      </c>
      <c r="B25" s="18" t="s">
        <v>94</v>
      </c>
      <c r="C25" s="94"/>
      <c r="D25" s="80"/>
      <c r="E25" s="80"/>
      <c r="F25" s="80"/>
      <c r="G25" s="80"/>
      <c r="H25" s="80"/>
      <c r="I25" s="12"/>
      <c r="J25" s="12" t="s">
        <v>32</v>
      </c>
      <c r="K25" s="102" t="s">
        <v>52</v>
      </c>
      <c r="L25" s="12"/>
      <c r="M25" s="80"/>
      <c r="N25" s="81"/>
      <c r="O25" s="21"/>
      <c r="P25" s="14"/>
      <c r="Q25" s="14"/>
      <c r="R25" s="22"/>
      <c r="S25" s="21">
        <v>2</v>
      </c>
      <c r="T25" s="57" t="s">
        <v>75</v>
      </c>
      <c r="U25" s="67"/>
      <c r="V25" s="43"/>
      <c r="W25" s="63"/>
      <c r="X25" s="62"/>
      <c r="Y25" s="43"/>
      <c r="Z25" s="63"/>
      <c r="AA25" s="62"/>
      <c r="AB25" s="43"/>
      <c r="AC25" s="63"/>
      <c r="AD25" s="24" t="s">
        <v>85</v>
      </c>
      <c r="AE25" s="137" t="s">
        <v>295</v>
      </c>
    </row>
    <row r="26" spans="1:31" s="6" customFormat="1" ht="12.75">
      <c r="A26" s="233" t="s">
        <v>34</v>
      </c>
      <c r="B26" s="234"/>
      <c r="C26" s="90">
        <f aca="true" t="shared" si="6" ref="C26:K26">SUMIF(C25:C25,"=x",$O25:$O25)+SUMIF(C25:C25,"=x",$P25:$P25)+SUMIF(C25:C25,"=x",$Q25:$Q25)</f>
        <v>0</v>
      </c>
      <c r="D26" s="82">
        <f t="shared" si="6"/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2">
        <f>SUMIF(M25:M25,"=x",$O25:$O25)+SUMIF(M25:M25,"=x",$P25:$P25)+SUMIF(M25:M25,"=x",$Q25:$Q25)</f>
        <v>0</v>
      </c>
      <c r="N26" s="83">
        <f>SUMIF(N25:N25,"=x",$O25:$O25)+SUMIF(N25:N25,"=x",$P25:$P25)+SUMIF(N25:N25,"=x",$Q25:$Q25)</f>
        <v>0</v>
      </c>
      <c r="O26" s="235">
        <f>SUM(C26:N26)</f>
        <v>0</v>
      </c>
      <c r="P26" s="236"/>
      <c r="Q26" s="236"/>
      <c r="R26" s="236"/>
      <c r="S26" s="236"/>
      <c r="T26" s="237"/>
      <c r="U26" s="216"/>
      <c r="V26" s="217"/>
      <c r="W26" s="217"/>
      <c r="X26" s="217"/>
      <c r="Y26" s="217"/>
      <c r="Z26" s="217"/>
      <c r="AA26" s="217"/>
      <c r="AB26" s="217"/>
      <c r="AC26" s="217"/>
      <c r="AD26" s="217"/>
      <c r="AE26" s="218"/>
    </row>
    <row r="27" spans="1:31" s="6" customFormat="1" ht="12.75">
      <c r="A27" s="247" t="s">
        <v>35</v>
      </c>
      <c r="B27" s="248"/>
      <c r="C27" s="91">
        <f aca="true" t="shared" si="7" ref="C27:K27">SUMIF(C25:C25,"=x",$S25:$S25)</f>
        <v>0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4">
        <f>SUMIF(M25:M25,"=x",$S25:$S25)</f>
        <v>0</v>
      </c>
      <c r="N27" s="85">
        <f>SUMIF(N25:N25,"=x",$S25:$S25)</f>
        <v>0</v>
      </c>
      <c r="O27" s="244">
        <f>SUM(C27:N27)</f>
        <v>2</v>
      </c>
      <c r="P27" s="245"/>
      <c r="Q27" s="245"/>
      <c r="R27" s="245"/>
      <c r="S27" s="245"/>
      <c r="T27" s="246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1"/>
    </row>
    <row r="28" spans="1:31" s="6" customFormat="1" ht="12.75">
      <c r="A28" s="252" t="s">
        <v>36</v>
      </c>
      <c r="B28" s="253"/>
      <c r="C28" s="92">
        <f>SUMPRODUCT(--(C25:C25="x"),--($T25:$T25="K(5)"))</f>
        <v>0</v>
      </c>
      <c r="D28" s="86">
        <f aca="true" t="shared" si="8" ref="D28:N28">SUMPRODUCT(--(D25:D25="x"),--($T25:$T25="K(5)"))</f>
        <v>0</v>
      </c>
      <c r="E28" s="86">
        <f t="shared" si="8"/>
        <v>0</v>
      </c>
      <c r="F28" s="86">
        <f t="shared" si="8"/>
        <v>0</v>
      </c>
      <c r="G28" s="86">
        <f t="shared" si="8"/>
        <v>0</v>
      </c>
      <c r="H28" s="86">
        <f t="shared" si="8"/>
        <v>0</v>
      </c>
      <c r="I28" s="86">
        <f t="shared" si="8"/>
        <v>0</v>
      </c>
      <c r="J28" s="86">
        <f t="shared" si="8"/>
        <v>1</v>
      </c>
      <c r="K28" s="86">
        <f t="shared" si="8"/>
        <v>0</v>
      </c>
      <c r="L28" s="86">
        <f t="shared" si="8"/>
        <v>0</v>
      </c>
      <c r="M28" s="86">
        <f t="shared" si="8"/>
        <v>0</v>
      </c>
      <c r="N28" s="87">
        <f t="shared" si="8"/>
        <v>0</v>
      </c>
      <c r="O28" s="241">
        <f>SUM(C28:N28)</f>
        <v>1</v>
      </c>
      <c r="P28" s="242"/>
      <c r="Q28" s="242"/>
      <c r="R28" s="242"/>
      <c r="S28" s="242"/>
      <c r="T28" s="243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1"/>
    </row>
    <row r="29" spans="1:31" s="6" customFormat="1" ht="12.75">
      <c r="A29" s="239" t="s">
        <v>39</v>
      </c>
      <c r="B29" s="240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5"/>
    </row>
    <row r="30" spans="1:31" s="6" customFormat="1" ht="12.75">
      <c r="A30" s="106" t="s">
        <v>96</v>
      </c>
      <c r="B30" s="111" t="s">
        <v>153</v>
      </c>
      <c r="C30" s="94"/>
      <c r="D30" s="80"/>
      <c r="E30" s="80"/>
      <c r="F30" s="80"/>
      <c r="G30" s="80"/>
      <c r="H30" s="80"/>
      <c r="I30" s="12" t="s">
        <v>52</v>
      </c>
      <c r="J30" s="12" t="s">
        <v>32</v>
      </c>
      <c r="K30" s="102" t="s">
        <v>52</v>
      </c>
      <c r="L30" s="12"/>
      <c r="M30" s="80"/>
      <c r="N30" s="81"/>
      <c r="O30" s="21"/>
      <c r="P30" s="14">
        <v>2</v>
      </c>
      <c r="Q30" s="14"/>
      <c r="R30" s="22"/>
      <c r="S30" s="21">
        <v>2</v>
      </c>
      <c r="T30" s="57" t="s">
        <v>78</v>
      </c>
      <c r="U30" s="20" t="s">
        <v>33</v>
      </c>
      <c r="V30" s="108" t="str">
        <f>'Matematikatanár közös rész'!A52</f>
        <v>mm5t2mo6</v>
      </c>
      <c r="W30" s="109" t="str">
        <f>'Matematikatanár közös rész'!B52</f>
        <v>A matematika tanítása2G-tk</v>
      </c>
      <c r="X30" s="21" t="s">
        <v>33</v>
      </c>
      <c r="Y30" s="124" t="str">
        <f>'Matematikatanár közös rész'!A46</f>
        <v>mm5t2el6</v>
      </c>
      <c r="Z30" s="131" t="str">
        <f>'Matematikatanár közös rész'!B46</f>
        <v>Elemi matematika4G-tk</v>
      </c>
      <c r="AA30" s="61"/>
      <c r="AB30" s="45"/>
      <c r="AC30" s="68"/>
      <c r="AD30" s="24" t="s">
        <v>99</v>
      </c>
      <c r="AE30" s="68" t="s">
        <v>296</v>
      </c>
    </row>
    <row r="31" spans="1:31" s="6" customFormat="1" ht="12.75">
      <c r="A31" s="106" t="s">
        <v>97</v>
      </c>
      <c r="B31" s="116" t="s">
        <v>154</v>
      </c>
      <c r="C31" s="94"/>
      <c r="D31" s="80"/>
      <c r="E31" s="80"/>
      <c r="F31" s="80"/>
      <c r="G31" s="80"/>
      <c r="H31" s="80"/>
      <c r="I31" s="12"/>
      <c r="J31" s="12"/>
      <c r="K31" s="12" t="s">
        <v>32</v>
      </c>
      <c r="L31" s="102" t="s">
        <v>52</v>
      </c>
      <c r="M31" s="80"/>
      <c r="N31" s="81"/>
      <c r="O31" s="21"/>
      <c r="P31" s="14">
        <v>1</v>
      </c>
      <c r="Q31" s="14"/>
      <c r="R31" s="22"/>
      <c r="S31" s="21">
        <v>1</v>
      </c>
      <c r="T31" s="57" t="s">
        <v>156</v>
      </c>
      <c r="U31" s="61"/>
      <c r="V31" s="45"/>
      <c r="W31" s="68"/>
      <c r="X31" s="61"/>
      <c r="Y31" s="45"/>
      <c r="Z31" s="68"/>
      <c r="AA31" s="61"/>
      <c r="AB31" s="45"/>
      <c r="AC31" s="68"/>
      <c r="AD31" s="24" t="s">
        <v>59</v>
      </c>
      <c r="AE31" s="68" t="s">
        <v>308</v>
      </c>
    </row>
    <row r="32" spans="1:31" s="6" customFormat="1" ht="12.75">
      <c r="A32" s="106" t="s">
        <v>98</v>
      </c>
      <c r="B32" s="116" t="s">
        <v>155</v>
      </c>
      <c r="C32" s="94"/>
      <c r="D32" s="80"/>
      <c r="E32" s="80"/>
      <c r="F32" s="80"/>
      <c r="G32" s="80"/>
      <c r="H32" s="80"/>
      <c r="I32" s="12"/>
      <c r="J32" s="12"/>
      <c r="K32" s="12"/>
      <c r="L32" s="12" t="s">
        <v>32</v>
      </c>
      <c r="M32" s="105" t="s">
        <v>52</v>
      </c>
      <c r="N32" s="81"/>
      <c r="O32" s="21"/>
      <c r="P32" s="14">
        <v>1</v>
      </c>
      <c r="Q32" s="14"/>
      <c r="R32" s="22"/>
      <c r="S32" s="21">
        <v>1</v>
      </c>
      <c r="T32" s="57" t="s">
        <v>156</v>
      </c>
      <c r="U32" s="21"/>
      <c r="V32" s="124"/>
      <c r="W32" s="131"/>
      <c r="X32" s="61"/>
      <c r="Y32" s="45"/>
      <c r="Z32" s="68"/>
      <c r="AA32" s="61"/>
      <c r="AB32" s="45"/>
      <c r="AC32" s="68"/>
      <c r="AD32" s="24" t="s">
        <v>59</v>
      </c>
      <c r="AE32" s="68" t="s">
        <v>309</v>
      </c>
    </row>
    <row r="33" spans="1:31" s="6" customFormat="1" ht="12.75">
      <c r="A33" s="233" t="s">
        <v>34</v>
      </c>
      <c r="B33" s="234"/>
      <c r="C33" s="90">
        <f aca="true" t="shared" si="9" ref="C33:N33">SUMIF(C30:C32,"=x",$O30:$O32)+SUMIF(C30:C32,"=x",$P30:$P32)+SUMIF(C30:C32,"=x",$Q30:$Q32)</f>
        <v>0</v>
      </c>
      <c r="D33" s="82">
        <f t="shared" si="9"/>
        <v>0</v>
      </c>
      <c r="E33" s="82">
        <f t="shared" si="9"/>
        <v>0</v>
      </c>
      <c r="F33" s="82">
        <f t="shared" si="9"/>
        <v>0</v>
      </c>
      <c r="G33" s="82">
        <f t="shared" si="9"/>
        <v>0</v>
      </c>
      <c r="H33" s="82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2">
        <f>SUMIF(M30:M32,"=x",$O30:$O32)+SUMIF(M30:M32,"=x",$P30:$P32)+SUMIF(M30:M32,"=x",$Q30:$Q32)</f>
        <v>0</v>
      </c>
      <c r="N33" s="83">
        <f t="shared" si="9"/>
        <v>0</v>
      </c>
      <c r="O33" s="235">
        <f>SUM(C33:N33)</f>
        <v>4</v>
      </c>
      <c r="P33" s="236"/>
      <c r="Q33" s="236"/>
      <c r="R33" s="236"/>
      <c r="S33" s="236"/>
      <c r="T33" s="237"/>
      <c r="U33" s="216"/>
      <c r="V33" s="217"/>
      <c r="W33" s="217"/>
      <c r="X33" s="217"/>
      <c r="Y33" s="217"/>
      <c r="Z33" s="217"/>
      <c r="AA33" s="217"/>
      <c r="AB33" s="217"/>
      <c r="AC33" s="217"/>
      <c r="AD33" s="217"/>
      <c r="AE33" s="218"/>
    </row>
    <row r="34" spans="1:31" s="6" customFormat="1" ht="12.75">
      <c r="A34" s="247" t="s">
        <v>35</v>
      </c>
      <c r="B34" s="248"/>
      <c r="C34" s="91">
        <f aca="true" t="shared" si="10" ref="C34:N34">SUMIF(C30:C32,"=x",$S30:$S32)</f>
        <v>0</v>
      </c>
      <c r="D34" s="84">
        <f t="shared" si="10"/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4">
        <f>SUMIF(M30:M32,"=x",$S30:$S32)</f>
        <v>0</v>
      </c>
      <c r="N34" s="85">
        <f t="shared" si="10"/>
        <v>0</v>
      </c>
      <c r="O34" s="244">
        <f>SUM(C34:N34)</f>
        <v>4</v>
      </c>
      <c r="P34" s="245"/>
      <c r="Q34" s="245"/>
      <c r="R34" s="245"/>
      <c r="S34" s="245"/>
      <c r="T34" s="246"/>
      <c r="U34" s="219"/>
      <c r="V34" s="220"/>
      <c r="W34" s="220"/>
      <c r="X34" s="220"/>
      <c r="Y34" s="220"/>
      <c r="Z34" s="220"/>
      <c r="AA34" s="220"/>
      <c r="AB34" s="220"/>
      <c r="AC34" s="220"/>
      <c r="AD34" s="220"/>
      <c r="AE34" s="221"/>
    </row>
    <row r="35" spans="1:31" s="6" customFormat="1" ht="12.75">
      <c r="A35" s="252" t="s">
        <v>36</v>
      </c>
      <c r="B35" s="253"/>
      <c r="C35" s="92">
        <f>SUMPRODUCT(--(C30:C32="x"),--($T30:$T32="K(5)"))</f>
        <v>0</v>
      </c>
      <c r="D35" s="86">
        <f aca="true" t="shared" si="11" ref="D35:N35">SUMPRODUCT(--(D30:D32="x"),--($T30:$T32="K(5)"))</f>
        <v>0</v>
      </c>
      <c r="E35" s="86">
        <f t="shared" si="11"/>
        <v>0</v>
      </c>
      <c r="F35" s="86">
        <f t="shared" si="11"/>
        <v>0</v>
      </c>
      <c r="G35" s="86">
        <f t="shared" si="11"/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6">
        <f t="shared" si="11"/>
        <v>0</v>
      </c>
      <c r="N35" s="87">
        <f t="shared" si="11"/>
        <v>0</v>
      </c>
      <c r="O35" s="241">
        <f>SUM(C35:N35)</f>
        <v>0</v>
      </c>
      <c r="P35" s="242"/>
      <c r="Q35" s="242"/>
      <c r="R35" s="242"/>
      <c r="S35" s="242"/>
      <c r="T35" s="243"/>
      <c r="U35" s="219"/>
      <c r="V35" s="220"/>
      <c r="W35" s="220"/>
      <c r="X35" s="220"/>
      <c r="Y35" s="220"/>
      <c r="Z35" s="220"/>
      <c r="AA35" s="220"/>
      <c r="AB35" s="220"/>
      <c r="AC35" s="220"/>
      <c r="AD35" s="220"/>
      <c r="AE35" s="221"/>
    </row>
    <row r="36" spans="1:31" s="6" customFormat="1" ht="12.75">
      <c r="A36" s="239" t="s">
        <v>9</v>
      </c>
      <c r="B36" s="240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5"/>
    </row>
    <row r="37" spans="1:31" s="6" customFormat="1" ht="12.75">
      <c r="A37" s="233" t="s">
        <v>34</v>
      </c>
      <c r="B37" s="234"/>
      <c r="C37" s="90">
        <f aca="true" t="shared" si="12" ref="C37:N38">SUMIF($A3:$A36,$A37,C3:C36)</f>
        <v>0</v>
      </c>
      <c r="D37" s="82">
        <f t="shared" si="12"/>
        <v>0</v>
      </c>
      <c r="E37" s="82">
        <f t="shared" si="12"/>
        <v>0</v>
      </c>
      <c r="F37" s="82">
        <f t="shared" si="12"/>
        <v>0</v>
      </c>
      <c r="G37" s="82">
        <f t="shared" si="12"/>
        <v>0</v>
      </c>
      <c r="H37" s="82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2">
        <f t="shared" si="12"/>
        <v>0</v>
      </c>
      <c r="N37" s="83">
        <f t="shared" si="12"/>
        <v>0</v>
      </c>
      <c r="O37" s="235">
        <f>SUM(C37:N37)</f>
        <v>24</v>
      </c>
      <c r="P37" s="236"/>
      <c r="Q37" s="236"/>
      <c r="R37" s="236"/>
      <c r="S37" s="236"/>
      <c r="T37" s="237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1"/>
    </row>
    <row r="38" spans="1:31" s="6" customFormat="1" ht="12.75">
      <c r="A38" s="247" t="s">
        <v>35</v>
      </c>
      <c r="B38" s="248"/>
      <c r="C38" s="91">
        <f t="shared" si="12"/>
        <v>0</v>
      </c>
      <c r="D38" s="84">
        <f t="shared" si="12"/>
        <v>0</v>
      </c>
      <c r="E38" s="84">
        <f t="shared" si="12"/>
        <v>0</v>
      </c>
      <c r="F38" s="84">
        <f t="shared" si="12"/>
        <v>0</v>
      </c>
      <c r="G38" s="84">
        <f t="shared" si="12"/>
        <v>0</v>
      </c>
      <c r="H38" s="84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4">
        <f t="shared" si="12"/>
        <v>0</v>
      </c>
      <c r="N38" s="85">
        <f t="shared" si="12"/>
        <v>0</v>
      </c>
      <c r="O38" s="244">
        <f>SUM(C38:N38)</f>
        <v>28</v>
      </c>
      <c r="P38" s="245"/>
      <c r="Q38" s="245"/>
      <c r="R38" s="245"/>
      <c r="S38" s="245"/>
      <c r="T38" s="246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</row>
    <row r="39" spans="1:31" s="6" customFormat="1" ht="12.75">
      <c r="A39" s="252" t="s">
        <v>36</v>
      </c>
      <c r="B39" s="253"/>
      <c r="C39" s="92">
        <f>SUMPRODUCT(--(C7:C36="x"),--($T7:$T36="K(5)"))</f>
        <v>0</v>
      </c>
      <c r="D39" s="86">
        <f aca="true" t="shared" si="13" ref="D39:N39">SUMPRODUCT(--(D7:D36="x"),--($T7:$T36="K(5)"))</f>
        <v>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86">
        <f t="shared" si="13"/>
        <v>2</v>
      </c>
      <c r="J39" s="86">
        <f t="shared" si="13"/>
        <v>2</v>
      </c>
      <c r="K39" s="86">
        <f t="shared" si="13"/>
        <v>0</v>
      </c>
      <c r="L39" s="86">
        <f t="shared" si="13"/>
        <v>0</v>
      </c>
      <c r="M39" s="86">
        <f t="shared" si="13"/>
        <v>0</v>
      </c>
      <c r="N39" s="87">
        <f t="shared" si="13"/>
        <v>0</v>
      </c>
      <c r="O39" s="241">
        <f>SUM(C39:N39)</f>
        <v>4</v>
      </c>
      <c r="P39" s="242"/>
      <c r="Q39" s="242"/>
      <c r="R39" s="242"/>
      <c r="S39" s="242"/>
      <c r="T39" s="243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1"/>
    </row>
    <row r="40" spans="1:31" s="6" customFormat="1" ht="13.5" thickBot="1">
      <c r="A40" s="254" t="s">
        <v>40</v>
      </c>
      <c r="B40" s="255"/>
      <c r="C40" s="93"/>
      <c r="D40" s="88"/>
      <c r="E40" s="88"/>
      <c r="F40" s="88"/>
      <c r="G40" s="88"/>
      <c r="H40" s="88"/>
      <c r="I40" s="78">
        <f>10+2</f>
        <v>12</v>
      </c>
      <c r="J40" s="78">
        <f>10+4</f>
        <v>14</v>
      </c>
      <c r="K40" s="78">
        <f>0+1</f>
        <v>1</v>
      </c>
      <c r="L40" s="78">
        <f>0+1</f>
        <v>1</v>
      </c>
      <c r="M40" s="88"/>
      <c r="N40" s="89"/>
      <c r="O40" s="256">
        <f>SUM(C40:N40)</f>
        <v>28</v>
      </c>
      <c r="P40" s="257"/>
      <c r="Q40" s="257"/>
      <c r="R40" s="257"/>
      <c r="S40" s="257"/>
      <c r="T40" s="258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6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4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3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4" t="s">
        <v>239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1:V1"/>
    <mergeCell ref="A4:A5"/>
    <mergeCell ref="B4:B5"/>
    <mergeCell ref="C4:N4"/>
    <mergeCell ref="O4:R4"/>
    <mergeCell ref="S4:S5"/>
    <mergeCell ref="T4:T5"/>
    <mergeCell ref="U4:W5"/>
    <mergeCell ref="A3:L3"/>
    <mergeCell ref="A6:B6"/>
    <mergeCell ref="C6:N6"/>
    <mergeCell ref="A2:T2"/>
    <mergeCell ref="O6:T6"/>
    <mergeCell ref="U18:AE18"/>
    <mergeCell ref="X4:Z5"/>
    <mergeCell ref="A15:B15"/>
    <mergeCell ref="O15:T15"/>
    <mergeCell ref="A16:B16"/>
    <mergeCell ref="O16:T16"/>
    <mergeCell ref="AA4:AC5"/>
    <mergeCell ref="AD4:AD5"/>
    <mergeCell ref="A23:B23"/>
    <mergeCell ref="O23:T23"/>
    <mergeCell ref="A18:B18"/>
    <mergeCell ref="C18:N18"/>
    <mergeCell ref="O18:T18"/>
    <mergeCell ref="A17:B17"/>
    <mergeCell ref="O17:T17"/>
    <mergeCell ref="A21:B21"/>
    <mergeCell ref="O21:T21"/>
    <mergeCell ref="A22:B22"/>
    <mergeCell ref="O22:T22"/>
    <mergeCell ref="U21:AE21"/>
    <mergeCell ref="U22:AE22"/>
    <mergeCell ref="A24:B24"/>
    <mergeCell ref="C24:N24"/>
    <mergeCell ref="O24:T24"/>
    <mergeCell ref="U23:AE23"/>
    <mergeCell ref="U24:AE24"/>
    <mergeCell ref="U29:AE29"/>
    <mergeCell ref="A26:B26"/>
    <mergeCell ref="O26:T26"/>
    <mergeCell ref="A27:B27"/>
    <mergeCell ref="O27:T27"/>
    <mergeCell ref="U26:AE26"/>
    <mergeCell ref="O35:T35"/>
    <mergeCell ref="U27:AE27"/>
    <mergeCell ref="A28:B28"/>
    <mergeCell ref="O28:T28"/>
    <mergeCell ref="A29:B29"/>
    <mergeCell ref="C29:N29"/>
    <mergeCell ref="O29:T29"/>
    <mergeCell ref="A33:B33"/>
    <mergeCell ref="O33:T33"/>
    <mergeCell ref="U28:AE28"/>
    <mergeCell ref="A34:B34"/>
    <mergeCell ref="O34:T34"/>
    <mergeCell ref="U33:AE33"/>
    <mergeCell ref="U34:AE34"/>
    <mergeCell ref="A36:B36"/>
    <mergeCell ref="C36:N36"/>
    <mergeCell ref="O36:T36"/>
    <mergeCell ref="U35:AE35"/>
    <mergeCell ref="U36:AE36"/>
    <mergeCell ref="A35:B35"/>
    <mergeCell ref="A37:B37"/>
    <mergeCell ref="O37:T37"/>
    <mergeCell ref="A38:B38"/>
    <mergeCell ref="O38:T38"/>
    <mergeCell ref="U38:AE38"/>
    <mergeCell ref="A39:B39"/>
    <mergeCell ref="O39:T39"/>
    <mergeCell ref="A40:B40"/>
    <mergeCell ref="O40:T40"/>
    <mergeCell ref="U39:AE39"/>
    <mergeCell ref="U40:AE40"/>
    <mergeCell ref="AE4:AE5"/>
    <mergeCell ref="U6:AE6"/>
    <mergeCell ref="U15:AE15"/>
    <mergeCell ref="U16:AE16"/>
    <mergeCell ref="U17:AE17"/>
    <mergeCell ref="U37:AE3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2020-06-15T10:47:27Z</dcterms:modified>
  <cp:category/>
  <cp:version/>
  <cp:contentType/>
  <cp:contentStatus/>
</cp:coreProperties>
</file>